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216AD3-F5C5-4E7E-967A-1CC830E57A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y year" sheetId="1" r:id="rId1"/>
    <sheet name="Batch one (2020)" sheetId="8" r:id="rId2"/>
    <sheet name="Batch two (2021)" sheetId="9" r:id="rId3"/>
    <sheet name="Batch three (2022)" sheetId="10" r:id="rId4"/>
    <sheet name="Summary" sheetId="11" r:id="rId5"/>
  </sheets>
  <externalReferences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1" l="1"/>
  <c r="E6" i="11"/>
  <c r="E5" i="11"/>
  <c r="E4" i="11"/>
  <c r="D7" i="11"/>
  <c r="D6" i="11"/>
  <c r="D5" i="11"/>
  <c r="D4" i="11"/>
  <c r="C7" i="11"/>
  <c r="C6" i="11"/>
  <c r="C5" i="11"/>
  <c r="F5" i="11" s="1"/>
  <c r="C4" i="11"/>
  <c r="F7" i="11" l="1"/>
  <c r="C8" i="11"/>
  <c r="D8" i="11"/>
  <c r="F6" i="11"/>
  <c r="F4" i="11"/>
  <c r="E8" i="11"/>
  <c r="N43" i="9"/>
  <c r="I43" i="9"/>
  <c r="S29" i="8"/>
  <c r="K29" i="8"/>
  <c r="J29" i="8"/>
  <c r="I29" i="8"/>
  <c r="N35" i="10"/>
  <c r="N36" i="10" s="1"/>
  <c r="K35" i="10"/>
  <c r="J35" i="10"/>
  <c r="I35" i="10"/>
  <c r="H20" i="10"/>
  <c r="S43" i="9"/>
  <c r="K43" i="9"/>
  <c r="J43" i="9"/>
  <c r="R42" i="9"/>
  <c r="H42" i="9"/>
  <c r="R41" i="9"/>
  <c r="H41" i="9"/>
  <c r="R40" i="9"/>
  <c r="H40" i="9"/>
  <c r="R39" i="9"/>
  <c r="H39" i="9"/>
  <c r="R38" i="9"/>
  <c r="H38" i="9"/>
  <c r="R37" i="9"/>
  <c r="H37" i="9"/>
  <c r="R36" i="9"/>
  <c r="H36" i="9"/>
  <c r="R35" i="9"/>
  <c r="H35" i="9"/>
  <c r="R34" i="9"/>
  <c r="H34" i="9"/>
  <c r="R33" i="9"/>
  <c r="H33" i="9"/>
  <c r="H43" i="9" s="1"/>
  <c r="R8" i="9"/>
  <c r="AA7" i="9"/>
  <c r="Z7" i="9"/>
  <c r="V7" i="9"/>
  <c r="U7" i="9"/>
  <c r="R7" i="9"/>
  <c r="AA6" i="9"/>
  <c r="Z6" i="9"/>
  <c r="V6" i="9"/>
  <c r="U6" i="9"/>
  <c r="R6" i="9"/>
  <c r="AA5" i="9"/>
  <c r="Z5" i="9"/>
  <c r="V5" i="9"/>
  <c r="U5" i="9"/>
  <c r="R5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7" i="9"/>
  <c r="E17" i="9"/>
  <c r="R16" i="9"/>
  <c r="E16" i="9"/>
  <c r="R15" i="9"/>
  <c r="E15" i="9"/>
  <c r="R14" i="9"/>
  <c r="R13" i="9"/>
  <c r="R12" i="9"/>
  <c r="R11" i="9"/>
  <c r="R10" i="9"/>
  <c r="Y29" i="8"/>
  <c r="X29" i="8"/>
  <c r="N29" i="8"/>
  <c r="W10" i="8"/>
  <c r="R10" i="8"/>
  <c r="W9" i="8"/>
  <c r="R9" i="8"/>
  <c r="W8" i="8"/>
  <c r="R8" i="8"/>
  <c r="W7" i="8"/>
  <c r="R7" i="8"/>
  <c r="W6" i="8"/>
  <c r="R6" i="8"/>
  <c r="W28" i="8"/>
  <c r="R28" i="8"/>
  <c r="H28" i="8"/>
  <c r="W27" i="8"/>
  <c r="R27" i="8"/>
  <c r="H27" i="8"/>
  <c r="W26" i="8"/>
  <c r="R26" i="8"/>
  <c r="H26" i="8"/>
  <c r="W25" i="8"/>
  <c r="R25" i="8"/>
  <c r="H25" i="8"/>
  <c r="W24" i="8"/>
  <c r="R24" i="8"/>
  <c r="H24" i="8"/>
  <c r="H29" i="8" s="1"/>
  <c r="W22" i="8"/>
  <c r="R22" i="8"/>
  <c r="W21" i="8"/>
  <c r="R21" i="8"/>
  <c r="W20" i="8"/>
  <c r="R20" i="8"/>
  <c r="W19" i="8"/>
  <c r="R19" i="8"/>
  <c r="W18" i="8"/>
  <c r="R18" i="8"/>
  <c r="W16" i="8"/>
  <c r="R16" i="8"/>
  <c r="W15" i="8"/>
  <c r="R15" i="8"/>
  <c r="W14" i="8"/>
  <c r="R14" i="8"/>
  <c r="W13" i="8"/>
  <c r="R13" i="8"/>
  <c r="W12" i="8"/>
  <c r="R12" i="8"/>
  <c r="Y25" i="1"/>
  <c r="W20" i="1"/>
  <c r="N25" i="1"/>
  <c r="R29" i="8" l="1"/>
  <c r="R43" i="9"/>
  <c r="F8" i="11"/>
  <c r="W29" i="8"/>
  <c r="X2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24" i="1"/>
  <c r="W5" i="1"/>
  <c r="W25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26" i="1"/>
  <c r="R24" i="1"/>
  <c r="H19" i="1" l="1"/>
  <c r="H18" i="1"/>
  <c r="H17" i="1"/>
  <c r="H16" i="1"/>
  <c r="H15" i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5" i="1"/>
  <c r="E33" i="1" l="1"/>
  <c r="E32" i="1"/>
  <c r="E31" i="1"/>
</calcChain>
</file>

<file path=xl/sharedStrings.xml><?xml version="1.0" encoding="utf-8"?>
<sst xmlns="http://schemas.openxmlformats.org/spreadsheetml/2006/main" count="1020" uniqueCount="328">
  <si>
    <t>Size of cooperative (area of land where cooperative is located) (m2)</t>
  </si>
  <si>
    <t>Capital ($) held by cooperative (Reserve fund as per PAM)</t>
  </si>
  <si>
    <t>Agricultural area under cooperative (ha)</t>
  </si>
  <si>
    <t>Number of farmers (total)</t>
  </si>
  <si>
    <t>Number of Women farmers</t>
  </si>
  <si>
    <t>Main reasons for support by the project</t>
  </si>
  <si>
    <t>Climate adaptation measures adopted</t>
  </si>
  <si>
    <t>GHG mitigation measures (Bioenergy, Solar energy installations?</t>
  </si>
  <si>
    <t>Building related investment ($)</t>
  </si>
  <si>
    <t>Warehouse</t>
  </si>
  <si>
    <t>Dryer</t>
  </si>
  <si>
    <t>XXX</t>
  </si>
  <si>
    <t>YYY</t>
  </si>
  <si>
    <t>No</t>
  </si>
  <si>
    <t>Province</t>
  </si>
  <si>
    <t>District</t>
  </si>
  <si>
    <t xml:space="preserve">Commune </t>
  </si>
  <si>
    <t>Village</t>
  </si>
  <si>
    <t>Location</t>
  </si>
  <si>
    <t>Types of infrastructure/ support  provided by the project 
(cost at the time of bidding)</t>
  </si>
  <si>
    <t>Types of infrastructure/ support  provided by the project 
(Final cost)</t>
  </si>
  <si>
    <t>Kampot</t>
  </si>
  <si>
    <t>Name of Agriculture Cooperative (AC)</t>
  </si>
  <si>
    <t xml:space="preserve">Takeo </t>
  </si>
  <si>
    <t>Tboung Khmum</t>
  </si>
  <si>
    <t>Kampong Cham</t>
  </si>
  <si>
    <t>Remarks</t>
  </si>
  <si>
    <t>Samaky Chamroeun Chey Prey Yoa AC</t>
  </si>
  <si>
    <t>Batheay</t>
  </si>
  <si>
    <t>Prey Chhor</t>
  </si>
  <si>
    <t>Baray</t>
  </si>
  <si>
    <t>Chheung Prey</t>
  </si>
  <si>
    <t>Koh Sotin</t>
  </si>
  <si>
    <t>Lngieng</t>
  </si>
  <si>
    <t>Dambae</t>
  </si>
  <si>
    <t>Seda</t>
  </si>
  <si>
    <t>Memot</t>
  </si>
  <si>
    <t>Rom Chek</t>
  </si>
  <si>
    <t>Dountei</t>
  </si>
  <si>
    <t>Angkor Leu</t>
  </si>
  <si>
    <t>Chey Nikum</t>
  </si>
  <si>
    <t>Porpel</t>
  </si>
  <si>
    <t>Dombae</t>
  </si>
  <si>
    <t>Kok Srok</t>
  </si>
  <si>
    <t>Chhum Kiri</t>
  </si>
  <si>
    <t>Chreas</t>
  </si>
  <si>
    <t>Thmei</t>
  </si>
  <si>
    <t>Banteay Meas</t>
  </si>
  <si>
    <t>Svay Phem</t>
  </si>
  <si>
    <t>Traing</t>
  </si>
  <si>
    <t>Lve Thmey</t>
  </si>
  <si>
    <t>Pean Meas Keat</t>
  </si>
  <si>
    <t>Samrong</t>
  </si>
  <si>
    <t>Ro Mun</t>
  </si>
  <si>
    <t>Tram Kak</t>
  </si>
  <si>
    <t>Cheang Torng</t>
  </si>
  <si>
    <t>Ang Baksey</t>
  </si>
  <si>
    <t>Champa</t>
  </si>
  <si>
    <t>Krapom Chhouk</t>
  </si>
  <si>
    <t>Beng</t>
  </si>
  <si>
    <t>Kporprun Kamnitthmey​ Agricultural Cooperative</t>
  </si>
  <si>
    <t>Trapaing Kranhuong</t>
  </si>
  <si>
    <t>Phlov Lork</t>
  </si>
  <si>
    <t>Kampong Trach</t>
  </si>
  <si>
    <t>Ta Sou</t>
  </si>
  <si>
    <t>Bankam</t>
  </si>
  <si>
    <t>Pun Trong</t>
  </si>
  <si>
    <t>Sambuor</t>
  </si>
  <si>
    <t>Por</t>
  </si>
  <si>
    <t>Chhum Reh Pein</t>
  </si>
  <si>
    <t>Ta Ou</t>
  </si>
  <si>
    <t>Sla</t>
  </si>
  <si>
    <t>Chong Angkar</t>
  </si>
  <si>
    <t>Ta Rech</t>
  </si>
  <si>
    <t>Ponhear Angkor</t>
  </si>
  <si>
    <t>Kampong Trach Khang Keut</t>
  </si>
  <si>
    <t>Koh Klot</t>
  </si>
  <si>
    <t>Tuek Chrov</t>
  </si>
  <si>
    <t>Sra Mar</t>
  </si>
  <si>
    <t>Ou Mlour</t>
  </si>
  <si>
    <t>Ratanak Pulrath Samaki Agricultural Cooperative</t>
  </si>
  <si>
    <t>Dang Tung</t>
  </si>
  <si>
    <t>Damnak Sokram</t>
  </si>
  <si>
    <t>Prey Krang Mean Rith Agricultural Cooperative</t>
  </si>
  <si>
    <t>Mean Rith</t>
  </si>
  <si>
    <t>Kaksikor Samaki Rung Roeung Agricultural Cooperative</t>
  </si>
  <si>
    <t>Chum Kiri</t>
  </si>
  <si>
    <t>Srae Chaeng</t>
  </si>
  <si>
    <t>Samaki Amatak Agricultural Cooperative</t>
  </si>
  <si>
    <t>Srae khnong</t>
  </si>
  <si>
    <t>Sen Han Chamreoun Phal Agricultural Cooperative</t>
  </si>
  <si>
    <t>Samraong Leu</t>
  </si>
  <si>
    <t>Trapaing Kranhuong Agricuture Cooperative</t>
  </si>
  <si>
    <t>Tapaing Kralanh Agriculture Cooperative</t>
  </si>
  <si>
    <t>Ou Saray</t>
  </si>
  <si>
    <t>Kampeng Sok Sen Sambour Agriculture Cooperative</t>
  </si>
  <si>
    <t>Kirivong</t>
  </si>
  <si>
    <t>Kampaeng</t>
  </si>
  <si>
    <t>Sdok Sdom Agriculture Cooperative</t>
  </si>
  <si>
    <t>Prey Kabas</t>
  </si>
  <si>
    <t>Tang Yab</t>
  </si>
  <si>
    <t>Stueng Slakuor Agriculture Cooperative</t>
  </si>
  <si>
    <t>Samraong</t>
  </si>
  <si>
    <t>Boeng Tranh Khang Tboung</t>
  </si>
  <si>
    <t>Samaky Kak Agricultural Cooperative</t>
  </si>
  <si>
    <t>Ponhear Krek</t>
  </si>
  <si>
    <t>Kak</t>
  </si>
  <si>
    <t>Ponhea Kraek Rung Roeung Agricultural Cooperative</t>
  </si>
  <si>
    <t>Kaong Kang</t>
  </si>
  <si>
    <t>Samaki Dambae Agricultural Cooperative</t>
  </si>
  <si>
    <t>Dambae Rung Rooeung  Agricultural Cooperative</t>
  </si>
  <si>
    <t>Kdei SangKhoem Kasekar Agricultural Cooperative</t>
  </si>
  <si>
    <t>Kroch Chhmar</t>
  </si>
  <si>
    <t>Tuol Snuol</t>
  </si>
  <si>
    <t>Steung Trang Sen Chey Agricultural Cooperative</t>
  </si>
  <si>
    <t>Stung Trang</t>
  </si>
  <si>
    <t>Soupheas</t>
  </si>
  <si>
    <t>Sambo Mean Chey Agricultutal Cooperative</t>
  </si>
  <si>
    <t>Akphiwath Srok Yaeng Agricultural Cooperative</t>
  </si>
  <si>
    <t>Sour Saen</t>
  </si>
  <si>
    <t>Akpiwath Moulthan Yaeng Agricultural Cooperative (ASYAC)</t>
  </si>
  <si>
    <t>Taing Krasaing</t>
  </si>
  <si>
    <t>Khcheay Khang Lech</t>
  </si>
  <si>
    <t>Prey Kraing Khang Cheung</t>
  </si>
  <si>
    <t>Kamnab</t>
  </si>
  <si>
    <t>Doung</t>
  </si>
  <si>
    <t>Damnak Trayeung</t>
  </si>
  <si>
    <t>Trapaing Kralanh</t>
  </si>
  <si>
    <t>Chi Mreak</t>
  </si>
  <si>
    <t>Trapaing Sdok</t>
  </si>
  <si>
    <t>Dak Por</t>
  </si>
  <si>
    <t>Korki</t>
  </si>
  <si>
    <t>La</t>
  </si>
  <si>
    <t>Sre Kschach</t>
  </si>
  <si>
    <t>Trapaing Reusey</t>
  </si>
  <si>
    <t>Bei Maetr</t>
  </si>
  <si>
    <t>Angkaol</t>
  </si>
  <si>
    <t>Trapaing Thnaot</t>
  </si>
  <si>
    <t>Sdok Thum</t>
  </si>
  <si>
    <t>Sre Khnong</t>
  </si>
  <si>
    <t>Prey Yao</t>
  </si>
  <si>
    <t>Raksmei Samaky Amatak Agricultural Cooperative</t>
  </si>
  <si>
    <t>Banteay Meas Sopheak Mongkol Agricultural Cooperative</t>
  </si>
  <si>
    <t>Tuok Meas Khang Lech</t>
  </si>
  <si>
    <t>Prey Kralanh Lech</t>
  </si>
  <si>
    <t>Svay Phem Chamroeun  Phal Agricultural Cooperative</t>
  </si>
  <si>
    <t>Wat Angkhang Cheung</t>
  </si>
  <si>
    <t>Ponleur Kaksekor Srok Chhuk Agricultural Cooperative</t>
  </si>
  <si>
    <t>Chhuok</t>
  </si>
  <si>
    <t>Porn Sat</t>
  </si>
  <si>
    <t>Porng Sat</t>
  </si>
  <si>
    <t>Kporp Run</t>
  </si>
  <si>
    <t>Rorbroum Samaky Roung Roeung Agricultural Cooperative</t>
  </si>
  <si>
    <t>Tuek Chhuo</t>
  </si>
  <si>
    <t>Tuek Kraham Akphiwat ​Rik Chamroeun Agricultural Cooperative</t>
  </si>
  <si>
    <t>Teuk Kraharm</t>
  </si>
  <si>
    <t>Trapeang Srange Agricultural Cooperative</t>
  </si>
  <si>
    <t>Ang Tasaom</t>
  </si>
  <si>
    <t>Trapaing Sra Nge</t>
  </si>
  <si>
    <t>Samaki Trapeang Chork Agricultural Cooperative</t>
  </si>
  <si>
    <t>Trapaing Chhuok</t>
  </si>
  <si>
    <t>Baksey Rikreay Agricultural Cooperative</t>
  </si>
  <si>
    <t>Choeung Kuon Chok Chey Agricultural Cooperative</t>
  </si>
  <si>
    <t>Cheung Kuon</t>
  </si>
  <si>
    <t>Svayrun Amatak Agricultural Cooperative</t>
  </si>
  <si>
    <t>Chum Reahpen</t>
  </si>
  <si>
    <t>Svay Run</t>
  </si>
  <si>
    <t>Ponleu Kasekor Agricultural Cooperative</t>
  </si>
  <si>
    <t>Beong Tranh Khang Cheung</t>
  </si>
  <si>
    <t>Phumbey Samaky Agricultural Cooperative</t>
  </si>
  <si>
    <t>Koh Andeth</t>
  </si>
  <si>
    <t>Krapum Chhuok</t>
  </si>
  <si>
    <t>Ponleu Beng Krapom Chhouk Agricultural Cooperative</t>
  </si>
  <si>
    <t>Champa Prey Phdao Agricultural Cooperative</t>
  </si>
  <si>
    <t>Phumbey Meanchey Agricultural Cooperative</t>
  </si>
  <si>
    <t>Kiri Chong Koh</t>
  </si>
  <si>
    <t>Chroy Sleng</t>
  </si>
  <si>
    <t>Morodak Rongreung Agricultural Cooperative</t>
  </si>
  <si>
    <t>Pram Beimum</t>
  </si>
  <si>
    <t>Lompong Samaky Agricultural Cooperative</t>
  </si>
  <si>
    <t>Bati</t>
  </si>
  <si>
    <t>Lumpung</t>
  </si>
  <si>
    <t>Trapaing Krasaing</t>
  </si>
  <si>
    <t>Tuek Thla</t>
  </si>
  <si>
    <t>Trapaing Kor</t>
  </si>
  <si>
    <t>Sa Ang</t>
  </si>
  <si>
    <t>Chea Lea</t>
  </si>
  <si>
    <t>Prek Rumdeng</t>
  </si>
  <si>
    <t>Moha Knhuong</t>
  </si>
  <si>
    <t>Chong knhuong</t>
  </si>
  <si>
    <t>Da</t>
  </si>
  <si>
    <t>Camkar Kor</t>
  </si>
  <si>
    <t>Tuol Chan</t>
  </si>
  <si>
    <t>Kandoal Chrum</t>
  </si>
  <si>
    <t>Smounh</t>
  </si>
  <si>
    <t>Ou Raing Ov</t>
  </si>
  <si>
    <t>Chrok</t>
  </si>
  <si>
    <t>Kampey</t>
  </si>
  <si>
    <t>Seda Senchey</t>
  </si>
  <si>
    <t>Odom Sorya</t>
  </si>
  <si>
    <t>Tram Kok</t>
  </si>
  <si>
    <t>Trapeang 
Kranhoung</t>
  </si>
  <si>
    <t>Khpob Svay</t>
  </si>
  <si>
    <t>Boeng</t>
  </si>
  <si>
    <t>Pech Sa</t>
  </si>
  <si>
    <t>Romdoul Sarey Rang Tarach AC</t>
  </si>
  <si>
    <t>Trapeang
 Raing</t>
  </si>
  <si>
    <t>Steung Trang</t>
  </si>
  <si>
    <t>Khtuybey</t>
  </si>
  <si>
    <t xml:space="preserve"> </t>
  </si>
  <si>
    <t>First Batch
- All 20 AC proposed to complete construction by end of 2022
- Solar system installation propose to be completed by 2023</t>
  </si>
  <si>
    <t>Second Batch
- All 35 AC proposed to complete procurement by mid-2022
- The construction proposed to be completed  by 2023
- Solar system installation proposed to be completed by 2023</t>
  </si>
  <si>
    <t>Third Batch
-All the rest of 25 AC propose to finish assessment by April 2022.
- The procurement proposed to complete  by end of 2022. 
- The construct proposed to complete by mid-2023. 
- Solar system installation for 25 AC proposed to complete by mid-2024</t>
  </si>
  <si>
    <t xml:space="preserve">Grand Total (80 ACs) </t>
  </si>
  <si>
    <t>Ponlork Thmey Agriculture Cooperative</t>
  </si>
  <si>
    <t>Kang Meas</t>
  </si>
  <si>
    <t>Damnak Chrey</t>
  </si>
  <si>
    <t>Road connection, (Km)</t>
  </si>
  <si>
    <t>Strage (capacity, t)</t>
  </si>
  <si>
    <t>Install toproof solar panel. Connecting road constructed above flood level with properly drainage system</t>
  </si>
  <si>
    <t xml:space="preserve"> Connecting road constructed above flood level with properly drainage system</t>
  </si>
  <si>
    <t>Total AC (35)</t>
  </si>
  <si>
    <t>Romchek</t>
  </si>
  <si>
    <t>Senpropey</t>
  </si>
  <si>
    <t>Chirotimouy</t>
  </si>
  <si>
    <t>Constructed storage with capaity of 100 tons with dryer facilities</t>
  </si>
  <si>
    <t>Constructed storage with capacity of 100 tons with dryer facilities</t>
  </si>
  <si>
    <t>Constructed storage with capacity of 50 tons with dryer facilities</t>
  </si>
  <si>
    <t>Constructed storage with capacity of 200 tons with dryer facilities</t>
  </si>
  <si>
    <t>Connecting road constructed above level of flood with properly drainage system</t>
  </si>
  <si>
    <t>Connecting road constructed above flood level with properly drainage system</t>
  </si>
  <si>
    <t>Toatl AC (20)</t>
  </si>
  <si>
    <t>Pond</t>
  </si>
  <si>
    <t>Link to FWUC_ areas, ha</t>
  </si>
  <si>
    <t>Installed toproof solar energy for lightening, processing and other utilities</t>
  </si>
  <si>
    <t>Total   AC (25)</t>
  </si>
  <si>
    <t xml:space="preserve">Steung Trang Sen Chey </t>
  </si>
  <si>
    <t xml:space="preserve">Akphiwath Srok Yaeng </t>
  </si>
  <si>
    <t>Akpiwath Moulthan Yaeng  (ASYAC)</t>
  </si>
  <si>
    <t xml:space="preserve">Ratanak Pulrath Samaki </t>
  </si>
  <si>
    <t xml:space="preserve">Prey Krang Mean Rith </t>
  </si>
  <si>
    <t xml:space="preserve">Kaksikor Samaki Rung Roeung </t>
  </si>
  <si>
    <t xml:space="preserve">Samaki Amatak </t>
  </si>
  <si>
    <t xml:space="preserve">Sen Han Chamreoun Phal </t>
  </si>
  <si>
    <t xml:space="preserve">Samaky Kak </t>
  </si>
  <si>
    <t xml:space="preserve">Ponhea Kraek Rung Roeung </t>
  </si>
  <si>
    <t xml:space="preserve">Samaki Dambae </t>
  </si>
  <si>
    <t xml:space="preserve">Dambae Rung Rooeung  </t>
  </si>
  <si>
    <t xml:space="preserve">Kdei SangKhoem Kasekar </t>
  </si>
  <si>
    <t xml:space="preserve">Sambo Mean Chey </t>
  </si>
  <si>
    <t>Name of 
Agriculture Cooperative (AC)</t>
  </si>
  <si>
    <t>Size of ACs (area of land where cooperative is located) (m2)</t>
  </si>
  <si>
    <t xml:space="preserve">Trapeang Srange </t>
  </si>
  <si>
    <t xml:space="preserve">Samaki Trapeang Chork </t>
  </si>
  <si>
    <t xml:space="preserve">Baksey Rikreay </t>
  </si>
  <si>
    <t xml:space="preserve">Choeung Kuon Chok Chey </t>
  </si>
  <si>
    <t xml:space="preserve">Svayrun Amatak </t>
  </si>
  <si>
    <t xml:space="preserve">Ponleu Kasekor </t>
  </si>
  <si>
    <t xml:space="preserve">Phumbey Samaky </t>
  </si>
  <si>
    <t xml:space="preserve">Ponleu Beng Krapom Chhouk </t>
  </si>
  <si>
    <t xml:space="preserve">Champa Prey Phdao </t>
  </si>
  <si>
    <t xml:space="preserve">Phumbey Meanchey </t>
  </si>
  <si>
    <t xml:space="preserve">Morodak Rongreung </t>
  </si>
  <si>
    <t xml:space="preserve">Lompong Samaky </t>
  </si>
  <si>
    <t xml:space="preserve">Sensok Tekthla </t>
  </si>
  <si>
    <t xml:space="preserve">Dar-Memot Pepper </t>
  </si>
  <si>
    <t xml:space="preserve">Porpel Meanchey </t>
  </si>
  <si>
    <t xml:space="preserve">Arkpirak Ponhea Krek Dambae </t>
  </si>
  <si>
    <t xml:space="preserve">Chey Nikum Meanchey </t>
  </si>
  <si>
    <t xml:space="preserve">Romdoul Dontey </t>
  </si>
  <si>
    <t xml:space="preserve">Lngieng Meanchey </t>
  </si>
  <si>
    <t xml:space="preserve">Baitong Korksrok </t>
  </si>
  <si>
    <t xml:space="preserve">Samaky Meanchey </t>
  </si>
  <si>
    <t>Akphiwat Kaksekor-</t>
  </si>
  <si>
    <t xml:space="preserve">Chealea Akphivat </t>
  </si>
  <si>
    <t xml:space="preserve">Sammky Baray Andongang </t>
  </si>
  <si>
    <t xml:space="preserve">Raksmei Samaky Amatak </t>
  </si>
  <si>
    <t xml:space="preserve">Banteay Meas Sopheak Mongkol </t>
  </si>
  <si>
    <t xml:space="preserve">Svay Phem Chamroeun  Phal </t>
  </si>
  <si>
    <t xml:space="preserve">Ponleur Kaksekor Srok Chhuk </t>
  </si>
  <si>
    <t xml:space="preserve">Kporprun Kamnitthmey​ </t>
  </si>
  <si>
    <t xml:space="preserve">Rorbroum Samaky Roung Roeung </t>
  </si>
  <si>
    <t xml:space="preserve">Tuek Kraham Akphiwat ​Rik Chamroeun </t>
  </si>
  <si>
    <t>Sammky Mohakhnhoung</t>
  </si>
  <si>
    <t xml:space="preserve">Seda Meanchey </t>
  </si>
  <si>
    <t xml:space="preserve">Romchek Meanchey </t>
  </si>
  <si>
    <t xml:space="preserve">Stueng Slakuor </t>
  </si>
  <si>
    <t xml:space="preserve">Sdok Sdom </t>
  </si>
  <si>
    <t xml:space="preserve">Kampeng Sok Sen Sambour </t>
  </si>
  <si>
    <t>Tapaing Kralanh</t>
  </si>
  <si>
    <t xml:space="preserve">Trapaing Kranhuong </t>
  </si>
  <si>
    <t xml:space="preserve">Ponlork Thmey </t>
  </si>
  <si>
    <t xml:space="preserve">Romchek Cashew Nut </t>
  </si>
  <si>
    <t xml:space="preserve">Chiro Rung Roeung </t>
  </si>
  <si>
    <t xml:space="preserve">Tratrong Kasekor </t>
  </si>
  <si>
    <t>Samaky Meanchey Phlov Lork</t>
  </si>
  <si>
    <t>Udom Sorya</t>
  </si>
  <si>
    <t xml:space="preserve">Toul Preah Vihear </t>
  </si>
  <si>
    <t xml:space="preserve">Sambuor Chamreun Phal </t>
  </si>
  <si>
    <t xml:space="preserve">Khpob Svay Samaky​ </t>
  </si>
  <si>
    <t>Phum Boeng Amatak</t>
  </si>
  <si>
    <t xml:space="preserve">Kiri Udom Ta Ou </t>
  </si>
  <si>
    <t xml:space="preserve">Pohna Angkor Chamroeun Chey  </t>
  </si>
  <si>
    <t xml:space="preserve">Kampong Trach Chamreoun Kasekor </t>
  </si>
  <si>
    <t xml:space="preserve">Kaksekor Dambae </t>
  </si>
  <si>
    <t xml:space="preserve">Ponlue Sareireang </t>
  </si>
  <si>
    <t>Name of
 Agriculture Cooperative (AC)</t>
  </si>
  <si>
    <t>I</t>
  </si>
  <si>
    <t>Takeo province</t>
  </si>
  <si>
    <t>Kampong Cham province</t>
  </si>
  <si>
    <t>II</t>
  </si>
  <si>
    <t>Kampot province</t>
  </si>
  <si>
    <t>III</t>
  </si>
  <si>
    <t>IV</t>
  </si>
  <si>
    <t>Tboung Khmum province</t>
  </si>
  <si>
    <t>Agriculture Cooperative (AC) in 2020</t>
  </si>
  <si>
    <t>Agriculture Cooperative (AC) in 2021</t>
  </si>
  <si>
    <t>Agriculture Cooperative (AC) in 2022</t>
  </si>
  <si>
    <t>Total AC (20)</t>
  </si>
  <si>
    <t>Targeted Province</t>
  </si>
  <si>
    <t>Year of ACs Selection</t>
  </si>
  <si>
    <t>Total</t>
  </si>
  <si>
    <t xml:space="preserve">Targeted ACs for the whole project amounted to </t>
  </si>
  <si>
    <t>85 ACs</t>
  </si>
  <si>
    <t>Number of ACs selected by project so far</t>
  </si>
  <si>
    <t>70 ACs</t>
  </si>
  <si>
    <t xml:space="preserve">Remained </t>
  </si>
  <si>
    <t>10 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</si>
</sst>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 &quot;#,##0&quot; &quot;;&quot; (&quot;#,##0&quot;)&quot;;&quot; - &quot;;&quot; &quot;@&quot; &quot;"/>
    <numFmt numFmtId="166" formatCode="_(* #,##0.0_);_(* \(#,##0.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ail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rgb="FFC00000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rgb="FF002060"/>
      <name val="Arial Narrow"/>
      <family val="2"/>
    </font>
    <font>
      <b/>
      <sz val="11"/>
      <color rgb="FFC00000"/>
      <name val="Arial Narrow"/>
      <family val="2"/>
    </font>
    <font>
      <sz val="11"/>
      <color rgb="FF006600"/>
      <name val="Arial Narrow"/>
      <family val="2"/>
    </font>
    <font>
      <sz val="11"/>
      <color rgb="FF0033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  <font>
      <sz val="11"/>
      <color rgb="FF00206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0" xfId="0" applyFont="1"/>
    <xf numFmtId="43" fontId="0" fillId="4" borderId="1" xfId="1" applyFont="1" applyFill="1" applyBorder="1" applyAlignment="1">
      <alignment vertical="center" wrapText="1"/>
    </xf>
    <xf numFmtId="43" fontId="3" fillId="4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43" fontId="3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43" fontId="3" fillId="0" borderId="0" xfId="0" applyNumberFormat="1" applyFont="1" applyAlignment="1">
      <alignment horizontal="center" vertical="center"/>
    </xf>
    <xf numFmtId="164" fontId="3" fillId="4" borderId="0" xfId="1" applyNumberFormat="1" applyFont="1" applyFill="1" applyAlignment="1">
      <alignment vertical="center"/>
    </xf>
    <xf numFmtId="164" fontId="3" fillId="4" borderId="1" xfId="1" applyNumberFormat="1" applyFont="1" applyFill="1" applyBorder="1" applyAlignment="1">
      <alignment vertical="center"/>
    </xf>
    <xf numFmtId="43" fontId="3" fillId="4" borderId="1" xfId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43" fontId="0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43" fontId="4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4" xfId="0" applyFont="1" applyFill="1" applyBorder="1" applyAlignment="1">
      <alignment horizontal="left" vertical="center" wrapText="1"/>
    </xf>
    <xf numFmtId="43" fontId="0" fillId="0" borderId="1" xfId="0" applyNumberFormat="1" applyFont="1" applyBorder="1" applyAlignment="1">
      <alignment vertical="center" wrapText="1"/>
    </xf>
    <xf numFmtId="43" fontId="2" fillId="5" borderId="1" xfId="0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3" fontId="3" fillId="4" borderId="3" xfId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2" fontId="0" fillId="4" borderId="3" xfId="0" applyNumberFormat="1" applyFill="1" applyBorder="1" applyAlignment="1">
      <alignment horizontal="center" vertical="center" wrapText="1"/>
    </xf>
    <xf numFmtId="43" fontId="0" fillId="4" borderId="3" xfId="1" applyFont="1" applyFill="1" applyBorder="1" applyAlignment="1">
      <alignment horizontal="center" vertical="center" wrapText="1"/>
    </xf>
    <xf numFmtId="43" fontId="0" fillId="4" borderId="3" xfId="1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43" fontId="0" fillId="0" borderId="3" xfId="0" applyNumberFormat="1" applyFont="1" applyBorder="1" applyAlignment="1">
      <alignment vertical="center" wrapText="1"/>
    </xf>
    <xf numFmtId="43" fontId="3" fillId="4" borderId="3" xfId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4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3" fontId="12" fillId="4" borderId="1" xfId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43" fontId="12" fillId="4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vertical="center" wrapText="1"/>
    </xf>
    <xf numFmtId="0" fontId="12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43" fontId="13" fillId="4" borderId="1" xfId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wrapText="1"/>
    </xf>
    <xf numFmtId="2" fontId="13" fillId="4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vertical="center"/>
    </xf>
    <xf numFmtId="43" fontId="13" fillId="4" borderId="1" xfId="1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0" borderId="0" xfId="0" applyFont="1"/>
    <xf numFmtId="2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1" fontId="1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2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8" fillId="4" borderId="1" xfId="0" applyFont="1" applyFill="1" applyBorder="1"/>
    <xf numFmtId="0" fontId="9" fillId="4" borderId="0" xfId="0" applyFont="1" applyFill="1"/>
    <xf numFmtId="43" fontId="8" fillId="4" borderId="1" xfId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11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2" fontId="10" fillId="5" borderId="9" xfId="0" applyNumberFormat="1" applyFont="1" applyFill="1" applyBorder="1" applyAlignment="1">
      <alignment horizontal="center" vertical="center" wrapText="1"/>
    </xf>
    <xf numFmtId="43" fontId="10" fillId="5" borderId="9" xfId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" fontId="10" fillId="5" borderId="9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43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4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8" borderId="0" xfId="0" applyFill="1"/>
    <xf numFmtId="0" fontId="17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0" xfId="0" applyFont="1" applyFill="1"/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8" fillId="4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/>
    <xf numFmtId="1" fontId="18" fillId="0" borderId="1" xfId="0" applyNumberFormat="1" applyFont="1" applyBorder="1" applyAlignment="1">
      <alignment horizontal="center" vertical="center"/>
    </xf>
    <xf numFmtId="0" fontId="18" fillId="4" borderId="0" xfId="0" applyFont="1" applyFill="1"/>
    <xf numFmtId="2" fontId="18" fillId="3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64" fontId="19" fillId="4" borderId="1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43" fontId="19" fillId="4" borderId="1" xfId="1" applyFont="1" applyFill="1" applyBorder="1" applyAlignment="1">
      <alignment horizontal="center" vertical="center" wrapText="1"/>
    </xf>
    <xf numFmtId="43" fontId="19" fillId="4" borderId="1" xfId="1" applyFont="1" applyFill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vertical="center" wrapText="1"/>
    </xf>
    <xf numFmtId="0" fontId="19" fillId="0" borderId="0" xfId="0" applyFont="1"/>
    <xf numFmtId="2" fontId="19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43" fontId="20" fillId="4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43" fontId="20" fillId="4" borderId="1" xfId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vertical="center" wrapText="1"/>
    </xf>
    <xf numFmtId="0" fontId="20" fillId="0" borderId="0" xfId="0" applyFont="1"/>
    <xf numFmtId="2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43" fontId="20" fillId="4" borderId="1" xfId="1" applyFont="1" applyFill="1" applyBorder="1" applyAlignment="1">
      <alignment vertical="center"/>
    </xf>
    <xf numFmtId="0" fontId="20" fillId="0" borderId="1" xfId="0" applyFont="1" applyBorder="1" applyAlignment="1">
      <alignment wrapText="1"/>
    </xf>
    <xf numFmtId="43" fontId="20" fillId="0" borderId="1" xfId="0" applyNumberFormat="1" applyFont="1" applyBorder="1" applyAlignment="1">
      <alignment vertical="center"/>
    </xf>
    <xf numFmtId="43" fontId="20" fillId="4" borderId="1" xfId="1" applyNumberFormat="1" applyFont="1" applyFill="1" applyBorder="1" applyAlignment="1">
      <alignment vertical="center"/>
    </xf>
    <xf numFmtId="0" fontId="20" fillId="0" borderId="1" xfId="0" applyFont="1" applyBorder="1"/>
    <xf numFmtId="43" fontId="20" fillId="0" borderId="1" xfId="1" applyFont="1" applyBorder="1" applyAlignment="1">
      <alignment vertical="center"/>
    </xf>
    <xf numFmtId="43" fontId="20" fillId="0" borderId="1" xfId="1" applyFont="1" applyBorder="1"/>
    <xf numFmtId="0" fontId="20" fillId="0" borderId="1" xfId="0" applyFont="1" applyBorder="1" applyAlignment="1">
      <alignment vertical="center"/>
    </xf>
    <xf numFmtId="165" fontId="21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4" fontId="20" fillId="4" borderId="1" xfId="1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/>
    <xf numFmtId="0" fontId="20" fillId="4" borderId="0" xfId="0" applyFont="1" applyFill="1"/>
    <xf numFmtId="0" fontId="20" fillId="4" borderId="0" xfId="0" applyFont="1" applyFill="1" applyBorder="1"/>
    <xf numFmtId="166" fontId="20" fillId="4" borderId="1" xfId="1" applyNumberFormat="1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164" fontId="22" fillId="4" borderId="1" xfId="1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/>
    <xf numFmtId="1" fontId="22" fillId="0" borderId="1" xfId="0" applyNumberFormat="1" applyFont="1" applyBorder="1" applyAlignment="1">
      <alignment horizontal="center" vertical="center" wrapText="1"/>
    </xf>
    <xf numFmtId="0" fontId="22" fillId="4" borderId="0" xfId="0" applyFont="1" applyFill="1"/>
    <xf numFmtId="43" fontId="22" fillId="4" borderId="1" xfId="1" applyFont="1" applyFill="1" applyBorder="1" applyAlignment="1">
      <alignment vertical="center"/>
    </xf>
    <xf numFmtId="0" fontId="22" fillId="0" borderId="1" xfId="0" applyFont="1" applyBorder="1" applyAlignment="1">
      <alignment wrapText="1"/>
    </xf>
    <xf numFmtId="43" fontId="22" fillId="0" borderId="1" xfId="0" applyNumberFormat="1" applyFont="1" applyBorder="1" applyAlignment="1">
      <alignment vertical="center"/>
    </xf>
    <xf numFmtId="43" fontId="22" fillId="4" borderId="1" xfId="1" applyNumberFormat="1" applyFont="1" applyFill="1" applyBorder="1" applyAlignment="1">
      <alignment vertical="center"/>
    </xf>
    <xf numFmtId="0" fontId="22" fillId="0" borderId="1" xfId="0" applyFont="1" applyBorder="1"/>
    <xf numFmtId="0" fontId="22" fillId="0" borderId="0" xfId="0" applyFont="1"/>
    <xf numFmtId="2" fontId="22" fillId="3" borderId="1" xfId="0" applyNumberFormat="1" applyFont="1" applyFill="1" applyBorder="1" applyAlignment="1">
      <alignment horizontal="center" vertical="center" wrapText="1"/>
    </xf>
    <xf numFmtId="43" fontId="22" fillId="4" borderId="0" xfId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43" fontId="22" fillId="4" borderId="1" xfId="1" applyFont="1" applyFill="1" applyBorder="1" applyAlignment="1">
      <alignment horizontal="center" vertical="center" wrapText="1"/>
    </xf>
    <xf numFmtId="43" fontId="22" fillId="4" borderId="1" xfId="1" applyFont="1" applyFill="1" applyBorder="1" applyAlignment="1">
      <alignment vertical="center" wrapText="1"/>
    </xf>
    <xf numFmtId="4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4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43" fontId="22" fillId="4" borderId="2" xfId="1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43" fontId="22" fillId="4" borderId="2" xfId="1" applyFont="1" applyFill="1" applyBorder="1" applyAlignment="1">
      <alignment horizontal="center" vertical="center" wrapText="1"/>
    </xf>
    <xf numFmtId="43" fontId="22" fillId="4" borderId="2" xfId="1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43" fontId="22" fillId="0" borderId="2" xfId="0" applyNumberFormat="1" applyFont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43" fontId="18" fillId="0" borderId="1" xfId="0" applyNumberFormat="1" applyFont="1" applyBorder="1" applyAlignment="1">
      <alignment vertical="center"/>
    </xf>
    <xf numFmtId="43" fontId="18" fillId="4" borderId="1" xfId="1" applyNumberFormat="1" applyFont="1" applyFill="1" applyBorder="1" applyAlignment="1">
      <alignment vertical="center"/>
    </xf>
    <xf numFmtId="0" fontId="18" fillId="0" borderId="1" xfId="0" applyFont="1" applyBorder="1"/>
    <xf numFmtId="1" fontId="18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164" fontId="18" fillId="4" borderId="1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02_CFAVC/2021/01_ACs/2021/LIST%20OF%20AC/08_&#6047;&#6048;&#6018;&#6040;&#6035;&#6093;&#6016;&#6047;&#6071;&#6016;&#6040;&#6098;&#6040;&#6021;&#6086;&#6035;&#6077;&#6035;_&#6115;&#6117;_&#6023;&#6098;&#6042;&#6078;&#6047;&#6042;&#6078;&#6047;&#6047;&#6086;&#6042;&#6070;&#6036;_&#6114;&#6112;&#6114;&#61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02_CFAVC/2021/01_ACs/2021/LIST%20OF%20AC/03-List%20of%2034%20ACs%20selected%20for%202021-Drafted_hh_Jan.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-2021"/>
    </sheetNames>
    <sheetDataSet>
      <sheetData sheetId="0">
        <row r="10">
          <cell r="D10" t="str">
            <v>Sre Cheng</v>
          </cell>
        </row>
        <row r="30">
          <cell r="S30">
            <v>514119</v>
          </cell>
          <cell r="T30">
            <v>1340850</v>
          </cell>
        </row>
        <row r="31">
          <cell r="S31">
            <v>492166.96212460502</v>
          </cell>
          <cell r="T31">
            <v>1317459.0810654301</v>
          </cell>
        </row>
        <row r="32">
          <cell r="S32">
            <v>524123.07446759503</v>
          </cell>
          <cell r="T32">
            <v>1336195.11642612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-2020"/>
      <sheetName val="Summary-2021"/>
    </sheetNames>
    <sheetDataSet>
      <sheetData sheetId="0" refreshError="1"/>
      <sheetData sheetId="1">
        <row r="10">
          <cell r="D10" t="str">
            <v>Thmei</v>
          </cell>
        </row>
        <row r="11">
          <cell r="D11" t="str">
            <v>Kandal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zoomScale="83" zoomScaleNormal="83" workbookViewId="0">
      <pane xSplit="5" ySplit="4" topLeftCell="F8" activePane="bottomRight" state="frozen"/>
      <selection pane="topRight" activeCell="F1" sqref="F1"/>
      <selection pane="bottomLeft" activeCell="A5" sqref="A5"/>
      <selection pane="bottomRight" activeCell="AC3" sqref="A3:XFD4"/>
    </sheetView>
  </sheetViews>
  <sheetFormatPr defaultRowHeight="15"/>
  <cols>
    <col min="1" max="1" width="6" style="19" customWidth="1"/>
    <col min="2" max="2" width="38.42578125" style="13" customWidth="1"/>
    <col min="3" max="3" width="15.5703125" style="39" bestFit="1" customWidth="1"/>
    <col min="4" max="4" width="17.140625" style="13" customWidth="1"/>
    <col min="5" max="5" width="21.140625" style="13" customWidth="1"/>
    <col min="6" max="6" width="25.42578125" style="13" bestFit="1" customWidth="1"/>
    <col min="7" max="7" width="16.42578125" style="13" customWidth="1"/>
    <col min="8" max="8" width="15" style="19" customWidth="1"/>
    <col min="9" max="9" width="12.85546875" style="12" customWidth="1"/>
    <col min="10" max="10" width="11.85546875" style="12" customWidth="1"/>
    <col min="11" max="11" width="12.5703125" style="12" customWidth="1"/>
    <col min="12" max="12" width="29.42578125" style="13" customWidth="1"/>
    <col min="13" max="13" width="14.140625" style="13" customWidth="1"/>
    <col min="14" max="14" width="14" style="12" customWidth="1"/>
    <col min="15" max="15" width="6.7109375" style="46" customWidth="1"/>
    <col min="16" max="16" width="29.140625" style="13" customWidth="1"/>
    <col min="17" max="17" width="35" style="13" customWidth="1"/>
    <col min="18" max="18" width="16.5703125" style="13" customWidth="1"/>
    <col min="19" max="19" width="16.7109375" style="13" customWidth="1"/>
    <col min="20" max="20" width="11.42578125" style="13" bestFit="1" customWidth="1"/>
    <col min="21" max="21" width="13.140625" style="13" bestFit="1" customWidth="1"/>
    <col min="22" max="22" width="15.85546875" style="13" customWidth="1"/>
    <col min="23" max="23" width="16.7109375" style="13" customWidth="1"/>
    <col min="24" max="24" width="15.42578125" style="39" customWidth="1"/>
    <col min="25" max="25" width="11" style="13" customWidth="1"/>
    <col min="26" max="27" width="9.140625" style="13"/>
    <col min="28" max="28" width="38" style="13" customWidth="1"/>
    <col min="29" max="16384" width="9.140625" style="13"/>
  </cols>
  <sheetData>
    <row r="1" spans="1:28">
      <c r="D1" s="3"/>
      <c r="H1" s="34"/>
      <c r="Q1" s="14"/>
    </row>
    <row r="2" spans="1:28" ht="15.75" thickBot="1">
      <c r="D2" s="3"/>
      <c r="H2" s="34"/>
      <c r="Q2" s="67"/>
    </row>
    <row r="3" spans="1:28" s="42" customFormat="1" ht="15.75" thickTop="1">
      <c r="A3" s="311" t="s">
        <v>13</v>
      </c>
      <c r="B3" s="308" t="s">
        <v>22</v>
      </c>
      <c r="C3" s="308" t="s">
        <v>18</v>
      </c>
      <c r="D3" s="308"/>
      <c r="E3" s="308"/>
      <c r="F3" s="308"/>
      <c r="G3" s="313" t="s">
        <v>0</v>
      </c>
      <c r="H3" s="315" t="s">
        <v>1</v>
      </c>
      <c r="I3" s="308" t="s">
        <v>2</v>
      </c>
      <c r="J3" s="308" t="s">
        <v>3</v>
      </c>
      <c r="K3" s="308" t="s">
        <v>4</v>
      </c>
      <c r="L3" s="317" t="s">
        <v>5</v>
      </c>
      <c r="M3" s="318"/>
      <c r="N3" s="318"/>
      <c r="O3" s="319"/>
      <c r="P3" s="308" t="s">
        <v>6</v>
      </c>
      <c r="Q3" s="313" t="s">
        <v>7</v>
      </c>
      <c r="R3" s="308" t="s">
        <v>19</v>
      </c>
      <c r="S3" s="308"/>
      <c r="T3" s="308"/>
      <c r="U3" s="308"/>
      <c r="V3" s="308"/>
      <c r="W3" s="308" t="s">
        <v>20</v>
      </c>
      <c r="X3" s="308"/>
      <c r="Y3" s="308"/>
      <c r="Z3" s="308"/>
      <c r="AA3" s="308"/>
      <c r="AB3" s="308" t="s">
        <v>26</v>
      </c>
    </row>
    <row r="4" spans="1:28" s="42" customFormat="1" ht="45.75" thickBot="1">
      <c r="A4" s="312"/>
      <c r="B4" s="309"/>
      <c r="C4" s="82" t="s">
        <v>14</v>
      </c>
      <c r="D4" s="83" t="s">
        <v>15</v>
      </c>
      <c r="E4" s="83" t="s">
        <v>16</v>
      </c>
      <c r="F4" s="83" t="s">
        <v>17</v>
      </c>
      <c r="G4" s="314"/>
      <c r="H4" s="316"/>
      <c r="I4" s="309"/>
      <c r="J4" s="309"/>
      <c r="K4" s="309"/>
      <c r="L4" s="84" t="s">
        <v>218</v>
      </c>
      <c r="M4" s="84" t="s">
        <v>233</v>
      </c>
      <c r="N4" s="83" t="s">
        <v>217</v>
      </c>
      <c r="O4" s="83" t="s">
        <v>232</v>
      </c>
      <c r="P4" s="309"/>
      <c r="Q4" s="314"/>
      <c r="R4" s="84" t="s">
        <v>8</v>
      </c>
      <c r="S4" s="83" t="s">
        <v>9</v>
      </c>
      <c r="T4" s="83" t="s">
        <v>10</v>
      </c>
      <c r="U4" s="83" t="s">
        <v>11</v>
      </c>
      <c r="V4" s="83" t="s">
        <v>12</v>
      </c>
      <c r="W4" s="84" t="s">
        <v>8</v>
      </c>
      <c r="X4" s="82" t="s">
        <v>9</v>
      </c>
      <c r="Y4" s="83" t="s">
        <v>10</v>
      </c>
      <c r="Z4" s="83" t="s">
        <v>11</v>
      </c>
      <c r="AA4" s="83" t="s">
        <v>12</v>
      </c>
      <c r="AB4" s="309"/>
    </row>
    <row r="5" spans="1:28" ht="45.75" thickTop="1">
      <c r="A5" s="68">
        <v>1</v>
      </c>
      <c r="B5" s="69" t="s">
        <v>80</v>
      </c>
      <c r="C5" s="70" t="s">
        <v>21</v>
      </c>
      <c r="D5" s="31" t="s">
        <v>81</v>
      </c>
      <c r="E5" s="31" t="s">
        <v>82</v>
      </c>
      <c r="F5" s="31" t="s">
        <v>122</v>
      </c>
      <c r="G5" s="71">
        <v>243</v>
      </c>
      <c r="H5" s="72">
        <v>20341.46</v>
      </c>
      <c r="I5" s="73">
        <v>497</v>
      </c>
      <c r="J5" s="73">
        <v>331</v>
      </c>
      <c r="K5" s="73">
        <v>186</v>
      </c>
      <c r="L5" s="74" t="s">
        <v>225</v>
      </c>
      <c r="M5" s="74">
        <v>0</v>
      </c>
      <c r="N5" s="75">
        <v>6.44</v>
      </c>
      <c r="O5" s="75"/>
      <c r="P5" s="74" t="s">
        <v>220</v>
      </c>
      <c r="Q5" s="74" t="s">
        <v>234</v>
      </c>
      <c r="R5" s="76">
        <f>SUM(S5:T5)</f>
        <v>78511.5</v>
      </c>
      <c r="S5" s="77">
        <v>78511.5</v>
      </c>
      <c r="T5" s="78">
        <v>0</v>
      </c>
      <c r="U5" s="79">
        <v>442295.42989999999</v>
      </c>
      <c r="V5" s="79">
        <v>1187513.9580000001</v>
      </c>
      <c r="W5" s="80">
        <f>SUM(X5:Y5)</f>
        <v>69389.990000000005</v>
      </c>
      <c r="X5" s="81">
        <v>69389.990000000005</v>
      </c>
      <c r="Y5" s="74"/>
      <c r="Z5" s="79">
        <v>442295.42989999999</v>
      </c>
      <c r="AA5" s="79">
        <v>1187513.9580000001</v>
      </c>
      <c r="AB5" s="307" t="s">
        <v>210</v>
      </c>
    </row>
    <row r="6" spans="1:28" ht="45">
      <c r="A6" s="20">
        <v>2</v>
      </c>
      <c r="B6" s="9" t="s">
        <v>83</v>
      </c>
      <c r="C6" s="40" t="s">
        <v>21</v>
      </c>
      <c r="D6" s="15" t="s">
        <v>81</v>
      </c>
      <c r="E6" s="15" t="s">
        <v>84</v>
      </c>
      <c r="F6" s="15" t="s">
        <v>123</v>
      </c>
      <c r="G6" s="7">
        <v>243</v>
      </c>
      <c r="H6" s="32">
        <v>60292.68</v>
      </c>
      <c r="I6" s="11">
        <v>165</v>
      </c>
      <c r="J6" s="11">
        <v>110</v>
      </c>
      <c r="K6" s="24">
        <v>70</v>
      </c>
      <c r="L6" s="6" t="s">
        <v>226</v>
      </c>
      <c r="M6" s="27">
        <v>0</v>
      </c>
      <c r="N6" s="29">
        <v>6.9</v>
      </c>
      <c r="O6" s="29"/>
      <c r="P6" s="27" t="s">
        <v>220</v>
      </c>
      <c r="Q6" s="44" t="s">
        <v>234</v>
      </c>
      <c r="R6" s="26">
        <f t="shared" ref="R6:R23" si="0">SUM(S6:T6)</f>
        <v>78511.5</v>
      </c>
      <c r="S6" s="4">
        <v>78511.5</v>
      </c>
      <c r="T6" s="21">
        <v>0</v>
      </c>
      <c r="U6" s="16">
        <v>436908.16489999997</v>
      </c>
      <c r="V6" s="16">
        <v>1188278.395</v>
      </c>
      <c r="W6" s="65">
        <f t="shared" ref="W6:W24" si="1">SUM(X6:Y6)</f>
        <v>69389.990000000005</v>
      </c>
      <c r="X6" s="37">
        <v>69389.990000000005</v>
      </c>
      <c r="Y6" s="6"/>
      <c r="Z6" s="16">
        <v>436908.16489999997</v>
      </c>
      <c r="AA6" s="16">
        <v>1188278.395</v>
      </c>
      <c r="AB6" s="307"/>
    </row>
    <row r="7" spans="1:28" ht="45">
      <c r="A7" s="20">
        <v>3</v>
      </c>
      <c r="B7" s="9" t="s">
        <v>85</v>
      </c>
      <c r="C7" s="40" t="s">
        <v>21</v>
      </c>
      <c r="D7" s="15" t="s">
        <v>86</v>
      </c>
      <c r="E7" s="15" t="s">
        <v>87</v>
      </c>
      <c r="F7" s="15" t="s">
        <v>124</v>
      </c>
      <c r="G7" s="7">
        <v>243</v>
      </c>
      <c r="H7" s="32">
        <v>20487.8</v>
      </c>
      <c r="I7" s="11">
        <v>285</v>
      </c>
      <c r="J7" s="11">
        <v>190</v>
      </c>
      <c r="K7" s="11">
        <v>85</v>
      </c>
      <c r="L7" s="27" t="s">
        <v>226</v>
      </c>
      <c r="M7" s="27">
        <v>0</v>
      </c>
      <c r="N7" s="29">
        <v>8.1</v>
      </c>
      <c r="O7" s="29"/>
      <c r="P7" s="27" t="s">
        <v>220</v>
      </c>
      <c r="Q7" s="44" t="s">
        <v>234</v>
      </c>
      <c r="R7" s="26">
        <f t="shared" si="0"/>
        <v>78511.5</v>
      </c>
      <c r="S7" s="4">
        <v>78511.5</v>
      </c>
      <c r="T7" s="21">
        <v>0</v>
      </c>
      <c r="U7" s="16">
        <v>439198.18689999997</v>
      </c>
      <c r="V7" s="16">
        <v>1220108.8829999999</v>
      </c>
      <c r="W7" s="65">
        <f t="shared" si="1"/>
        <v>69389.990000000005</v>
      </c>
      <c r="X7" s="37">
        <v>69389.990000000005</v>
      </c>
      <c r="Y7" s="6"/>
      <c r="Z7" s="16">
        <v>439198.18689999997</v>
      </c>
      <c r="AA7" s="16">
        <v>1220108.8829999999</v>
      </c>
      <c r="AB7" s="307"/>
    </row>
    <row r="8" spans="1:28" ht="45">
      <c r="A8" s="20">
        <v>4</v>
      </c>
      <c r="B8" s="9" t="s">
        <v>88</v>
      </c>
      <c r="C8" s="40" t="s">
        <v>21</v>
      </c>
      <c r="D8" s="15" t="s">
        <v>86</v>
      </c>
      <c r="E8" s="15" t="s">
        <v>89</v>
      </c>
      <c r="F8" s="15" t="s">
        <v>125</v>
      </c>
      <c r="G8" s="7">
        <v>182.25</v>
      </c>
      <c r="H8" s="32">
        <v>25487.8</v>
      </c>
      <c r="I8" s="11">
        <v>194</v>
      </c>
      <c r="J8" s="11">
        <v>190</v>
      </c>
      <c r="K8" s="24">
        <v>100</v>
      </c>
      <c r="L8" s="6" t="s">
        <v>227</v>
      </c>
      <c r="M8" s="43">
        <v>540</v>
      </c>
      <c r="N8" s="29">
        <v>3.83</v>
      </c>
      <c r="O8" s="29"/>
      <c r="P8" s="27" t="s">
        <v>220</v>
      </c>
      <c r="Q8" s="44" t="s">
        <v>234</v>
      </c>
      <c r="R8" s="26">
        <f t="shared" si="0"/>
        <v>63691.07</v>
      </c>
      <c r="S8" s="4">
        <v>63691.07</v>
      </c>
      <c r="T8" s="21">
        <v>0</v>
      </c>
      <c r="U8" s="16">
        <v>440894.91149999999</v>
      </c>
      <c r="V8" s="16">
        <v>1210688.0900000001</v>
      </c>
      <c r="W8" s="65">
        <f t="shared" si="1"/>
        <v>55921.82</v>
      </c>
      <c r="X8" s="37">
        <v>55921.82</v>
      </c>
      <c r="Y8" s="6"/>
      <c r="Z8" s="16">
        <v>440894.91149999999</v>
      </c>
      <c r="AA8" s="16">
        <v>1210688.0900000001</v>
      </c>
      <c r="AB8" s="307"/>
    </row>
    <row r="9" spans="1:28" ht="45">
      <c r="A9" s="20">
        <v>5</v>
      </c>
      <c r="B9" s="9" t="s">
        <v>90</v>
      </c>
      <c r="C9" s="40" t="s">
        <v>21</v>
      </c>
      <c r="D9" s="15" t="s">
        <v>47</v>
      </c>
      <c r="E9" s="15" t="s">
        <v>91</v>
      </c>
      <c r="F9" s="15" t="s">
        <v>126</v>
      </c>
      <c r="G9" s="7">
        <v>243</v>
      </c>
      <c r="H9" s="32">
        <v>292682.93</v>
      </c>
      <c r="I9" s="11">
        <v>90</v>
      </c>
      <c r="J9" s="11">
        <v>60</v>
      </c>
      <c r="K9" s="11">
        <v>24</v>
      </c>
      <c r="L9" s="27" t="s">
        <v>226</v>
      </c>
      <c r="M9" s="27">
        <v>0</v>
      </c>
      <c r="N9" s="29">
        <v>5.31</v>
      </c>
      <c r="O9" s="29"/>
      <c r="P9" s="27" t="s">
        <v>220</v>
      </c>
      <c r="Q9" s="44" t="s">
        <v>234</v>
      </c>
      <c r="R9" s="26">
        <f t="shared" si="0"/>
        <v>78511.5</v>
      </c>
      <c r="S9" s="4">
        <v>78511.5</v>
      </c>
      <c r="T9" s="21">
        <v>0</v>
      </c>
      <c r="U9" s="16">
        <v>454117.86210000003</v>
      </c>
      <c r="V9" s="16">
        <v>1188433.064</v>
      </c>
      <c r="W9" s="65">
        <f t="shared" si="1"/>
        <v>69389.990000000005</v>
      </c>
      <c r="X9" s="37">
        <v>69389.990000000005</v>
      </c>
      <c r="Y9" s="6"/>
      <c r="Z9" s="16">
        <v>454117.86210000003</v>
      </c>
      <c r="AA9" s="16">
        <v>1188433.064</v>
      </c>
      <c r="AB9" s="307"/>
    </row>
    <row r="10" spans="1:28" ht="45">
      <c r="A10" s="20">
        <v>6</v>
      </c>
      <c r="B10" s="7" t="s">
        <v>92</v>
      </c>
      <c r="C10" s="33" t="s">
        <v>23</v>
      </c>
      <c r="D10" s="15" t="s">
        <v>54</v>
      </c>
      <c r="E10" s="15" t="s">
        <v>61</v>
      </c>
      <c r="F10" s="15" t="s">
        <v>61</v>
      </c>
      <c r="G10" s="7">
        <v>243</v>
      </c>
      <c r="H10" s="35">
        <v>30000</v>
      </c>
      <c r="I10" s="11">
        <v>186</v>
      </c>
      <c r="J10" s="11">
        <v>124</v>
      </c>
      <c r="K10" s="24">
        <v>67</v>
      </c>
      <c r="L10" s="27" t="s">
        <v>226</v>
      </c>
      <c r="M10" s="43">
        <v>750</v>
      </c>
      <c r="N10" s="30">
        <v>0</v>
      </c>
      <c r="O10" s="30"/>
      <c r="P10" s="27"/>
      <c r="Q10" s="44" t="s">
        <v>234</v>
      </c>
      <c r="R10" s="26">
        <f t="shared" si="0"/>
        <v>78511.5</v>
      </c>
      <c r="S10" s="4">
        <v>78511.5</v>
      </c>
      <c r="T10" s="21">
        <v>0</v>
      </c>
      <c r="U10" s="16">
        <v>441035.72499999998</v>
      </c>
      <c r="V10" s="16">
        <v>1226288.3910000001</v>
      </c>
      <c r="W10" s="65">
        <f t="shared" si="1"/>
        <v>69389.990000000005</v>
      </c>
      <c r="X10" s="37">
        <v>69389.990000000005</v>
      </c>
      <c r="Y10" s="6"/>
      <c r="Z10" s="16">
        <v>441035.72499999998</v>
      </c>
      <c r="AA10" s="16">
        <v>1226288.3910000001</v>
      </c>
      <c r="AB10" s="307"/>
    </row>
    <row r="11" spans="1:28" ht="45">
      <c r="A11" s="20">
        <v>7</v>
      </c>
      <c r="B11" s="7" t="s">
        <v>93</v>
      </c>
      <c r="C11" s="33" t="s">
        <v>23</v>
      </c>
      <c r="D11" s="15" t="s">
        <v>54</v>
      </c>
      <c r="E11" s="15" t="s">
        <v>94</v>
      </c>
      <c r="F11" s="15" t="s">
        <v>127</v>
      </c>
      <c r="G11" s="7">
        <v>243</v>
      </c>
      <c r="H11" s="36">
        <v>128690</v>
      </c>
      <c r="I11" s="11">
        <v>102</v>
      </c>
      <c r="J11" s="11">
        <v>68</v>
      </c>
      <c r="K11" s="11">
        <v>32</v>
      </c>
      <c r="L11" s="27" t="s">
        <v>226</v>
      </c>
      <c r="M11" s="27">
        <v>0</v>
      </c>
      <c r="N11" s="29">
        <v>8.25</v>
      </c>
      <c r="O11" s="29"/>
      <c r="P11" s="27" t="s">
        <v>220</v>
      </c>
      <c r="Q11" s="44" t="s">
        <v>234</v>
      </c>
      <c r="R11" s="26">
        <f t="shared" si="0"/>
        <v>78511.5</v>
      </c>
      <c r="S11" s="4">
        <v>78511.5</v>
      </c>
      <c r="T11" s="21">
        <v>0</v>
      </c>
      <c r="U11" s="16">
        <v>448736.23959999997</v>
      </c>
      <c r="V11" s="16">
        <v>1221322.409</v>
      </c>
      <c r="W11" s="65">
        <f t="shared" si="1"/>
        <v>69389.990000000005</v>
      </c>
      <c r="X11" s="37">
        <v>69389.990000000005</v>
      </c>
      <c r="Y11" s="6"/>
      <c r="Z11" s="16">
        <v>448736.23959999997</v>
      </c>
      <c r="AA11" s="16">
        <v>1221322.409</v>
      </c>
      <c r="AB11" s="307"/>
    </row>
    <row r="12" spans="1:28" ht="45">
      <c r="A12" s="20">
        <v>8</v>
      </c>
      <c r="B12" s="7" t="s">
        <v>95</v>
      </c>
      <c r="C12" s="33" t="s">
        <v>23</v>
      </c>
      <c r="D12" s="15" t="s">
        <v>96</v>
      </c>
      <c r="E12" s="15" t="s">
        <v>97</v>
      </c>
      <c r="F12" s="15" t="s">
        <v>128</v>
      </c>
      <c r="G12" s="7">
        <v>182.25</v>
      </c>
      <c r="H12" s="36">
        <v>54988</v>
      </c>
      <c r="I12" s="11">
        <v>1235</v>
      </c>
      <c r="J12" s="11">
        <v>823</v>
      </c>
      <c r="K12" s="11">
        <v>286</v>
      </c>
      <c r="L12" s="6" t="s">
        <v>226</v>
      </c>
      <c r="M12" s="27">
        <v>0</v>
      </c>
      <c r="N12" s="29">
        <v>5.4</v>
      </c>
      <c r="O12" s="29"/>
      <c r="P12" s="27" t="s">
        <v>220</v>
      </c>
      <c r="Q12" s="44" t="s">
        <v>234</v>
      </c>
      <c r="R12" s="26">
        <f t="shared" si="0"/>
        <v>63691.07</v>
      </c>
      <c r="S12" s="4">
        <v>63691.07</v>
      </c>
      <c r="T12" s="21">
        <v>0</v>
      </c>
      <c r="U12" s="16">
        <v>467958.44919999997</v>
      </c>
      <c r="V12" s="16">
        <v>1175168.7779999999</v>
      </c>
      <c r="W12" s="65">
        <f t="shared" si="1"/>
        <v>55921.82</v>
      </c>
      <c r="X12" s="37">
        <v>55921.82</v>
      </c>
      <c r="Y12" s="6"/>
      <c r="Z12" s="16">
        <v>467958.44919999997</v>
      </c>
      <c r="AA12" s="16">
        <v>1175168.7779999999</v>
      </c>
      <c r="AB12" s="307"/>
    </row>
    <row r="13" spans="1:28" ht="45">
      <c r="A13" s="20">
        <v>9</v>
      </c>
      <c r="B13" s="7" t="s">
        <v>98</v>
      </c>
      <c r="C13" s="33" t="s">
        <v>23</v>
      </c>
      <c r="D13" s="15" t="s">
        <v>99</v>
      </c>
      <c r="E13" s="15" t="s">
        <v>100</v>
      </c>
      <c r="F13" s="15" t="s">
        <v>129</v>
      </c>
      <c r="G13" s="7">
        <v>243</v>
      </c>
      <c r="H13" s="36">
        <v>69756</v>
      </c>
      <c r="I13" s="11">
        <v>398</v>
      </c>
      <c r="J13" s="11">
        <v>265</v>
      </c>
      <c r="K13" s="11">
        <v>142</v>
      </c>
      <c r="L13" s="6" t="s">
        <v>227</v>
      </c>
      <c r="M13" s="27">
        <v>0</v>
      </c>
      <c r="N13" s="29">
        <v>4.67</v>
      </c>
      <c r="O13" s="29"/>
      <c r="P13" s="27" t="s">
        <v>220</v>
      </c>
      <c r="Q13" s="44" t="s">
        <v>234</v>
      </c>
      <c r="R13" s="26">
        <f t="shared" si="0"/>
        <v>78511.5</v>
      </c>
      <c r="S13" s="4">
        <v>78511.5</v>
      </c>
      <c r="T13" s="21">
        <v>0</v>
      </c>
      <c r="U13" s="16">
        <v>484328.04139999999</v>
      </c>
      <c r="V13" s="16">
        <v>1236979.7720000001</v>
      </c>
      <c r="W13" s="65">
        <f t="shared" si="1"/>
        <v>69389.990000000005</v>
      </c>
      <c r="X13" s="37">
        <v>69389.990000000005</v>
      </c>
      <c r="Y13" s="6"/>
      <c r="Z13" s="16">
        <v>484328.04139999999</v>
      </c>
      <c r="AA13" s="16">
        <v>1236979.7720000001</v>
      </c>
      <c r="AB13" s="307"/>
    </row>
    <row r="14" spans="1:28" ht="45">
      <c r="A14" s="20">
        <v>10</v>
      </c>
      <c r="B14" s="7" t="s">
        <v>101</v>
      </c>
      <c r="C14" s="33" t="s">
        <v>23</v>
      </c>
      <c r="D14" s="15" t="s">
        <v>102</v>
      </c>
      <c r="E14" s="15" t="s">
        <v>103</v>
      </c>
      <c r="F14" s="15" t="s">
        <v>130</v>
      </c>
      <c r="G14" s="7">
        <v>182.25</v>
      </c>
      <c r="H14" s="36">
        <v>133718</v>
      </c>
      <c r="I14" s="11">
        <v>113</v>
      </c>
      <c r="J14" s="11">
        <v>75</v>
      </c>
      <c r="K14" s="24">
        <v>28</v>
      </c>
      <c r="L14" s="6" t="s">
        <v>226</v>
      </c>
      <c r="M14" s="27">
        <v>0</v>
      </c>
      <c r="N14" s="30">
        <v>0</v>
      </c>
      <c r="O14" s="30"/>
      <c r="P14" s="27"/>
      <c r="Q14" s="44" t="s">
        <v>234</v>
      </c>
      <c r="R14" s="26">
        <f t="shared" si="0"/>
        <v>63691.07</v>
      </c>
      <c r="S14" s="4">
        <v>63691.07</v>
      </c>
      <c r="T14" s="21">
        <v>0</v>
      </c>
      <c r="U14" s="16">
        <v>467261.255</v>
      </c>
      <c r="V14" s="16">
        <v>1226252.6610000001</v>
      </c>
      <c r="W14" s="65">
        <f t="shared" si="1"/>
        <v>55921.82</v>
      </c>
      <c r="X14" s="37">
        <v>55921.82</v>
      </c>
      <c r="Y14" s="6"/>
      <c r="Z14" s="16">
        <v>467261.255</v>
      </c>
      <c r="AA14" s="16">
        <v>1226252.6610000001</v>
      </c>
      <c r="AB14" s="307"/>
    </row>
    <row r="15" spans="1:28" ht="45">
      <c r="A15" s="20">
        <v>11</v>
      </c>
      <c r="B15" s="6" t="s">
        <v>104</v>
      </c>
      <c r="C15" s="40" t="s">
        <v>24</v>
      </c>
      <c r="D15" s="15" t="s">
        <v>105</v>
      </c>
      <c r="E15" s="15" t="s">
        <v>106</v>
      </c>
      <c r="F15" s="15" t="s">
        <v>131</v>
      </c>
      <c r="G15" s="7">
        <v>243</v>
      </c>
      <c r="H15" s="37">
        <f>38614400/4000</f>
        <v>9653.6</v>
      </c>
      <c r="I15" s="11">
        <v>149</v>
      </c>
      <c r="J15" s="11">
        <v>99</v>
      </c>
      <c r="K15" s="24">
        <v>39</v>
      </c>
      <c r="L15" s="6" t="s">
        <v>227</v>
      </c>
      <c r="M15" s="27">
        <v>0</v>
      </c>
      <c r="N15" s="29">
        <v>4.9000000000000004</v>
      </c>
      <c r="O15" s="29"/>
      <c r="P15" s="27" t="s">
        <v>220</v>
      </c>
      <c r="Q15" s="44" t="s">
        <v>234</v>
      </c>
      <c r="R15" s="26">
        <f t="shared" si="0"/>
        <v>78511.5</v>
      </c>
      <c r="S15" s="4">
        <v>78511.5</v>
      </c>
      <c r="T15" s="21">
        <v>0</v>
      </c>
      <c r="U15" s="16">
        <v>587073.78159999999</v>
      </c>
      <c r="V15" s="16">
        <v>1294850.1040000001</v>
      </c>
      <c r="W15" s="65">
        <f t="shared" si="1"/>
        <v>69389.990000000005</v>
      </c>
      <c r="X15" s="37">
        <v>69389.990000000005</v>
      </c>
      <c r="Y15" s="6"/>
      <c r="Z15" s="16">
        <v>587073.78159999999</v>
      </c>
      <c r="AA15" s="16">
        <v>1294850.1040000001</v>
      </c>
      <c r="AB15" s="307"/>
    </row>
    <row r="16" spans="1:28" ht="45">
      <c r="A16" s="20">
        <v>12</v>
      </c>
      <c r="B16" s="6" t="s">
        <v>107</v>
      </c>
      <c r="C16" s="40" t="s">
        <v>24</v>
      </c>
      <c r="D16" s="15" t="s">
        <v>105</v>
      </c>
      <c r="E16" s="15" t="s">
        <v>108</v>
      </c>
      <c r="F16" s="15" t="s">
        <v>132</v>
      </c>
      <c r="G16" s="7">
        <v>182.25</v>
      </c>
      <c r="H16" s="37">
        <f>10293600/4000</f>
        <v>2573.4</v>
      </c>
      <c r="I16" s="11">
        <v>210</v>
      </c>
      <c r="J16" s="11">
        <v>140</v>
      </c>
      <c r="K16" s="24">
        <v>90</v>
      </c>
      <c r="L16" s="6" t="s">
        <v>226</v>
      </c>
      <c r="M16" s="27">
        <v>0</v>
      </c>
      <c r="N16" s="29">
        <v>3.8</v>
      </c>
      <c r="O16" s="29"/>
      <c r="P16" s="27" t="s">
        <v>220</v>
      </c>
      <c r="Q16" s="44" t="s">
        <v>234</v>
      </c>
      <c r="R16" s="26">
        <f t="shared" si="0"/>
        <v>60658.16</v>
      </c>
      <c r="S16" s="4">
        <v>60658.16</v>
      </c>
      <c r="T16" s="21">
        <v>0</v>
      </c>
      <c r="U16" s="16">
        <v>596615.19059999997</v>
      </c>
      <c r="V16" s="16">
        <v>1303179.4339999999</v>
      </c>
      <c r="W16" s="65">
        <f t="shared" si="1"/>
        <v>55921.82</v>
      </c>
      <c r="X16" s="37">
        <v>55921.82</v>
      </c>
      <c r="Y16" s="6"/>
      <c r="Z16" s="16">
        <v>596615.19059999997</v>
      </c>
      <c r="AA16" s="16">
        <v>1303179.4339999999</v>
      </c>
      <c r="AB16" s="307"/>
    </row>
    <row r="17" spans="1:28" ht="45">
      <c r="A17" s="20">
        <v>13</v>
      </c>
      <c r="B17" s="6" t="s">
        <v>109</v>
      </c>
      <c r="C17" s="40" t="s">
        <v>24</v>
      </c>
      <c r="D17" s="15" t="s">
        <v>34</v>
      </c>
      <c r="E17" s="15" t="s">
        <v>35</v>
      </c>
      <c r="F17" s="15" t="s">
        <v>133</v>
      </c>
      <c r="G17" s="7">
        <v>450</v>
      </c>
      <c r="H17" s="37">
        <f>6300000/4000</f>
        <v>1575</v>
      </c>
      <c r="I17" s="11">
        <v>81</v>
      </c>
      <c r="J17" s="11">
        <v>54</v>
      </c>
      <c r="K17" s="11">
        <v>10</v>
      </c>
      <c r="L17" s="6" t="s">
        <v>227</v>
      </c>
      <c r="M17" s="48">
        <v>200</v>
      </c>
      <c r="N17" s="30">
        <v>0</v>
      </c>
      <c r="O17" s="30"/>
      <c r="P17" s="27"/>
      <c r="Q17" s="44" t="s">
        <v>234</v>
      </c>
      <c r="R17" s="26">
        <f t="shared" si="0"/>
        <v>121993.64</v>
      </c>
      <c r="S17" s="4">
        <v>121993.64</v>
      </c>
      <c r="T17" s="21">
        <v>0</v>
      </c>
      <c r="U17" s="16">
        <v>599599.86580000003</v>
      </c>
      <c r="V17" s="16">
        <v>1335761.3870000001</v>
      </c>
      <c r="W17" s="65">
        <f t="shared" si="1"/>
        <v>111029.67</v>
      </c>
      <c r="X17" s="37">
        <v>111029.67</v>
      </c>
      <c r="Y17" s="6"/>
      <c r="Z17" s="16">
        <v>599599.86580000003</v>
      </c>
      <c r="AA17" s="16">
        <v>1335761.3870000001</v>
      </c>
      <c r="AB17" s="307"/>
    </row>
    <row r="18" spans="1:28" ht="45">
      <c r="A18" s="20">
        <v>14</v>
      </c>
      <c r="B18" s="6" t="s">
        <v>110</v>
      </c>
      <c r="C18" s="40" t="s">
        <v>24</v>
      </c>
      <c r="D18" s="15" t="s">
        <v>34</v>
      </c>
      <c r="E18" s="15" t="s">
        <v>34</v>
      </c>
      <c r="F18" s="15" t="s">
        <v>134</v>
      </c>
      <c r="G18" s="7">
        <v>243</v>
      </c>
      <c r="H18" s="37">
        <f>10293600/4000</f>
        <v>2573.4</v>
      </c>
      <c r="I18" s="11">
        <v>207</v>
      </c>
      <c r="J18" s="11">
        <v>138</v>
      </c>
      <c r="K18" s="24">
        <v>44</v>
      </c>
      <c r="L18" s="6" t="s">
        <v>228</v>
      </c>
      <c r="M18" s="27">
        <v>0</v>
      </c>
      <c r="N18" s="29">
        <v>9.77</v>
      </c>
      <c r="O18" s="29"/>
      <c r="P18" s="27" t="s">
        <v>220</v>
      </c>
      <c r="Q18" s="44" t="s">
        <v>234</v>
      </c>
      <c r="R18" s="26">
        <f t="shared" si="0"/>
        <v>78511.5</v>
      </c>
      <c r="S18" s="4">
        <v>78511.5</v>
      </c>
      <c r="T18" s="21">
        <v>0</v>
      </c>
      <c r="U18" s="16">
        <v>592934.4939</v>
      </c>
      <c r="V18" s="16">
        <v>1332194.08</v>
      </c>
      <c r="W18" s="65">
        <f t="shared" si="1"/>
        <v>69389.990000000005</v>
      </c>
      <c r="X18" s="37">
        <v>69389.990000000005</v>
      </c>
      <c r="Y18" s="6"/>
      <c r="Z18" s="16">
        <v>592934.4939</v>
      </c>
      <c r="AA18" s="16">
        <v>1332194.08</v>
      </c>
      <c r="AB18" s="307"/>
    </row>
    <row r="19" spans="1:28" ht="60">
      <c r="A19" s="20">
        <v>15</v>
      </c>
      <c r="B19" s="6" t="s">
        <v>111</v>
      </c>
      <c r="C19" s="40" t="s">
        <v>24</v>
      </c>
      <c r="D19" s="15" t="s">
        <v>112</v>
      </c>
      <c r="E19" s="15" t="s">
        <v>113</v>
      </c>
      <c r="F19" s="15" t="s">
        <v>135</v>
      </c>
      <c r="G19" s="7">
        <v>450</v>
      </c>
      <c r="H19" s="37">
        <f>56947215/4000</f>
        <v>14236.803749999999</v>
      </c>
      <c r="I19" s="11">
        <v>128</v>
      </c>
      <c r="J19" s="11">
        <v>85</v>
      </c>
      <c r="K19" s="24">
        <v>21</v>
      </c>
      <c r="L19" s="44" t="s">
        <v>228</v>
      </c>
      <c r="M19" s="27">
        <v>0</v>
      </c>
      <c r="N19" s="29">
        <v>12</v>
      </c>
      <c r="O19" s="29"/>
      <c r="P19" s="27" t="s">
        <v>219</v>
      </c>
      <c r="Q19" s="44" t="s">
        <v>234</v>
      </c>
      <c r="R19" s="26">
        <f t="shared" si="0"/>
        <v>121993.64</v>
      </c>
      <c r="S19" s="4">
        <v>121993.64</v>
      </c>
      <c r="T19" s="21">
        <v>0</v>
      </c>
      <c r="U19" s="16">
        <v>573734.93409999995</v>
      </c>
      <c r="V19" s="16">
        <v>1341623.304</v>
      </c>
      <c r="W19" s="65">
        <f t="shared" si="1"/>
        <v>111029.67</v>
      </c>
      <c r="X19" s="37">
        <v>111029.67</v>
      </c>
      <c r="Y19" s="6"/>
      <c r="Z19" s="16">
        <v>573734.93409999995</v>
      </c>
      <c r="AA19" s="16">
        <v>1341623.304</v>
      </c>
      <c r="AB19" s="307"/>
    </row>
    <row r="20" spans="1:28" ht="45">
      <c r="A20" s="20">
        <v>16</v>
      </c>
      <c r="B20" s="6" t="s">
        <v>114</v>
      </c>
      <c r="C20" s="40" t="s">
        <v>25</v>
      </c>
      <c r="D20" s="17" t="s">
        <v>115</v>
      </c>
      <c r="E20" s="17" t="s">
        <v>116</v>
      </c>
      <c r="F20" s="17" t="s">
        <v>136</v>
      </c>
      <c r="G20" s="8">
        <v>450</v>
      </c>
      <c r="H20" s="37">
        <v>41737.5</v>
      </c>
      <c r="I20" s="10">
        <v>260</v>
      </c>
      <c r="J20" s="10">
        <v>173</v>
      </c>
      <c r="K20" s="25">
        <v>73</v>
      </c>
      <c r="L20" s="44" t="s">
        <v>228</v>
      </c>
      <c r="M20" s="27">
        <v>0</v>
      </c>
      <c r="N20" s="29">
        <v>4.72</v>
      </c>
      <c r="O20" s="29"/>
      <c r="P20" s="27" t="s">
        <v>220</v>
      </c>
      <c r="Q20" s="44" t="s">
        <v>234</v>
      </c>
      <c r="R20" s="26">
        <f t="shared" si="0"/>
        <v>121993.64</v>
      </c>
      <c r="S20" s="4">
        <v>121993.64</v>
      </c>
      <c r="T20" s="21">
        <v>0</v>
      </c>
      <c r="U20" s="18">
        <v>546246.91899999999</v>
      </c>
      <c r="V20" s="18">
        <v>1357863.585</v>
      </c>
      <c r="W20" s="65">
        <f>SUM(X20:Y20)</f>
        <v>111029.67</v>
      </c>
      <c r="X20" s="37">
        <v>111029.67</v>
      </c>
      <c r="Y20" s="1"/>
      <c r="Z20" s="18">
        <v>546246.91899999999</v>
      </c>
      <c r="AA20" s="18">
        <v>1357863.585</v>
      </c>
      <c r="AB20" s="307"/>
    </row>
    <row r="21" spans="1:28" ht="45">
      <c r="A21" s="20">
        <v>17</v>
      </c>
      <c r="B21" s="6" t="s">
        <v>117</v>
      </c>
      <c r="C21" s="40" t="s">
        <v>25</v>
      </c>
      <c r="D21" s="17" t="s">
        <v>115</v>
      </c>
      <c r="E21" s="17" t="s">
        <v>116</v>
      </c>
      <c r="F21" s="17" t="s">
        <v>67</v>
      </c>
      <c r="G21" s="8">
        <v>243</v>
      </c>
      <c r="H21" s="37">
        <v>190900</v>
      </c>
      <c r="I21" s="10">
        <v>767</v>
      </c>
      <c r="J21" s="10">
        <v>511</v>
      </c>
      <c r="K21" s="25">
        <v>296</v>
      </c>
      <c r="L21" s="44" t="s">
        <v>226</v>
      </c>
      <c r="M21" s="27">
        <v>0</v>
      </c>
      <c r="N21" s="29">
        <v>9.8800000000000008</v>
      </c>
      <c r="O21" s="29"/>
      <c r="P21" s="27" t="s">
        <v>220</v>
      </c>
      <c r="Q21" s="44" t="s">
        <v>234</v>
      </c>
      <c r="R21" s="26">
        <f t="shared" si="0"/>
        <v>78511.5</v>
      </c>
      <c r="S21" s="4">
        <v>78511.5</v>
      </c>
      <c r="T21" s="21">
        <v>0</v>
      </c>
      <c r="U21" s="18">
        <v>538366.95079999999</v>
      </c>
      <c r="V21" s="18">
        <v>1355526.7080000001</v>
      </c>
      <c r="W21" s="65">
        <f t="shared" si="1"/>
        <v>69389.990000000005</v>
      </c>
      <c r="X21" s="37">
        <v>69389.990000000005</v>
      </c>
      <c r="Y21" s="1"/>
      <c r="Z21" s="18">
        <v>538366.95079999999</v>
      </c>
      <c r="AA21" s="18">
        <v>1355526.7080000001</v>
      </c>
      <c r="AB21" s="307"/>
    </row>
    <row r="22" spans="1:28" ht="60">
      <c r="A22" s="20">
        <v>18</v>
      </c>
      <c r="B22" s="6" t="s">
        <v>118</v>
      </c>
      <c r="C22" s="40" t="s">
        <v>25</v>
      </c>
      <c r="D22" s="17" t="s">
        <v>29</v>
      </c>
      <c r="E22" s="17" t="s">
        <v>119</v>
      </c>
      <c r="F22" s="15" t="s">
        <v>137</v>
      </c>
      <c r="G22" s="8">
        <v>243</v>
      </c>
      <c r="H22" s="37">
        <v>46100</v>
      </c>
      <c r="I22" s="10">
        <v>377</v>
      </c>
      <c r="J22" s="10">
        <v>251</v>
      </c>
      <c r="K22" s="25">
        <v>106</v>
      </c>
      <c r="L22" s="44" t="s">
        <v>226</v>
      </c>
      <c r="M22" s="27">
        <v>0</v>
      </c>
      <c r="N22" s="29">
        <v>3.23</v>
      </c>
      <c r="O22" s="29"/>
      <c r="P22" s="27" t="s">
        <v>219</v>
      </c>
      <c r="Q22" s="44" t="s">
        <v>234</v>
      </c>
      <c r="R22" s="26">
        <f t="shared" si="0"/>
        <v>78511.5</v>
      </c>
      <c r="S22" s="4">
        <v>78511.5</v>
      </c>
      <c r="T22" s="21">
        <v>0</v>
      </c>
      <c r="U22" s="18">
        <v>514087.49560000002</v>
      </c>
      <c r="V22" s="18">
        <v>1334022.5349999999</v>
      </c>
      <c r="W22" s="65">
        <f t="shared" si="1"/>
        <v>69389.990000000005</v>
      </c>
      <c r="X22" s="37">
        <v>69389.990000000005</v>
      </c>
      <c r="Y22" s="1"/>
      <c r="Z22" s="18">
        <v>514087.49560000002</v>
      </c>
      <c r="AA22" s="18">
        <v>1334022.5349999999</v>
      </c>
      <c r="AB22" s="307"/>
    </row>
    <row r="23" spans="1:28" ht="45">
      <c r="A23" s="20">
        <v>19</v>
      </c>
      <c r="B23" s="6" t="s">
        <v>120</v>
      </c>
      <c r="C23" s="40" t="s">
        <v>25</v>
      </c>
      <c r="D23" s="17" t="s">
        <v>28</v>
      </c>
      <c r="E23" s="17" t="s">
        <v>121</v>
      </c>
      <c r="F23" s="17" t="s">
        <v>138</v>
      </c>
      <c r="G23" s="8">
        <v>243</v>
      </c>
      <c r="H23" s="37">
        <v>87900</v>
      </c>
      <c r="I23" s="10">
        <v>965</v>
      </c>
      <c r="J23" s="10">
        <v>643</v>
      </c>
      <c r="K23" s="10">
        <v>440</v>
      </c>
      <c r="L23" s="44" t="s">
        <v>226</v>
      </c>
      <c r="M23" s="27">
        <v>0</v>
      </c>
      <c r="N23" s="29">
        <v>3.93</v>
      </c>
      <c r="O23" s="29"/>
      <c r="P23" s="27" t="s">
        <v>220</v>
      </c>
      <c r="Q23" s="44" t="s">
        <v>234</v>
      </c>
      <c r="R23" s="26">
        <f t="shared" si="0"/>
        <v>78511.5</v>
      </c>
      <c r="S23" s="4">
        <v>78511.5</v>
      </c>
      <c r="T23" s="21">
        <v>0</v>
      </c>
      <c r="U23" s="18">
        <v>494991.391</v>
      </c>
      <c r="V23" s="18">
        <v>1334611.6159999999</v>
      </c>
      <c r="W23" s="65">
        <f t="shared" si="1"/>
        <v>69389.990000000005</v>
      </c>
      <c r="X23" s="37">
        <v>69389.990000000005</v>
      </c>
      <c r="Y23" s="1"/>
      <c r="Z23" s="18">
        <v>494991.391</v>
      </c>
      <c r="AA23" s="18">
        <v>1334611.6159999999</v>
      </c>
      <c r="AB23" s="307"/>
    </row>
    <row r="24" spans="1:28" ht="45">
      <c r="A24" s="20">
        <v>20</v>
      </c>
      <c r="B24" s="22" t="s">
        <v>214</v>
      </c>
      <c r="C24" s="40" t="s">
        <v>25</v>
      </c>
      <c r="D24" s="17" t="s">
        <v>215</v>
      </c>
      <c r="E24" s="17" t="s">
        <v>216</v>
      </c>
      <c r="F24" s="17" t="s">
        <v>138</v>
      </c>
      <c r="G24" s="7">
        <v>182.25</v>
      </c>
      <c r="H24" s="37">
        <v>1175</v>
      </c>
      <c r="I24" s="10">
        <v>57</v>
      </c>
      <c r="J24" s="10">
        <v>38</v>
      </c>
      <c r="K24" s="25">
        <v>12</v>
      </c>
      <c r="L24" s="44" t="s">
        <v>227</v>
      </c>
      <c r="M24" s="27">
        <v>0</v>
      </c>
      <c r="N24" s="29">
        <v>5.04</v>
      </c>
      <c r="O24" s="29"/>
      <c r="P24" s="27" t="s">
        <v>220</v>
      </c>
      <c r="Q24" s="44" t="s">
        <v>234</v>
      </c>
      <c r="R24" s="26">
        <f>SUM(S24:T24)</f>
        <v>63691.07</v>
      </c>
      <c r="S24" s="4">
        <v>63691.07</v>
      </c>
      <c r="T24" s="21">
        <v>0</v>
      </c>
      <c r="U24" s="18">
        <v>528600.91269999999</v>
      </c>
      <c r="V24" s="18">
        <v>1323091.9939999999</v>
      </c>
      <c r="W24" s="65">
        <f t="shared" si="1"/>
        <v>55921.82</v>
      </c>
      <c r="X24" s="37">
        <v>55921.82</v>
      </c>
      <c r="Y24" s="1"/>
      <c r="Z24" s="18">
        <v>528600.91269999999</v>
      </c>
      <c r="AA24" s="18">
        <v>1323091.9939999999</v>
      </c>
      <c r="AB24" s="310"/>
    </row>
    <row r="25" spans="1:28" s="47" customFormat="1" ht="18.75" customHeight="1">
      <c r="A25" s="50">
        <v>2020</v>
      </c>
      <c r="B25" s="51" t="s">
        <v>231</v>
      </c>
      <c r="C25" s="52"/>
      <c r="D25" s="53"/>
      <c r="E25" s="53"/>
      <c r="F25" s="53"/>
      <c r="G25" s="54"/>
      <c r="H25" s="55"/>
      <c r="I25" s="56"/>
      <c r="J25" s="56"/>
      <c r="K25" s="57"/>
      <c r="L25" s="51"/>
      <c r="M25" s="51"/>
      <c r="N25" s="58">
        <f>SUM(N5:N24)</f>
        <v>106.17</v>
      </c>
      <c r="O25" s="58"/>
      <c r="P25" s="51"/>
      <c r="Q25" s="51"/>
      <c r="R25" s="59"/>
      <c r="S25" s="60"/>
      <c r="T25" s="61"/>
      <c r="U25" s="62"/>
      <c r="V25" s="62"/>
      <c r="W25" s="66">
        <f>SUM(W5:W24)</f>
        <v>1445377.9899999998</v>
      </c>
      <c r="X25" s="55">
        <f>SUM(X5:X24)</f>
        <v>1445377.9899999998</v>
      </c>
      <c r="Y25" s="63">
        <f>SUM(Y5:Y24)</f>
        <v>0</v>
      </c>
      <c r="Z25" s="62"/>
      <c r="AA25" s="62"/>
      <c r="AB25" s="64"/>
    </row>
    <row r="26" spans="1:28" ht="45">
      <c r="A26" s="20">
        <v>1</v>
      </c>
      <c r="B26" s="15" t="s">
        <v>27</v>
      </c>
      <c r="C26" s="41" t="s">
        <v>21</v>
      </c>
      <c r="D26" s="17" t="s">
        <v>44</v>
      </c>
      <c r="E26" s="17" t="s">
        <v>139</v>
      </c>
      <c r="F26" s="17" t="s">
        <v>140</v>
      </c>
      <c r="G26" s="7">
        <v>243</v>
      </c>
      <c r="H26" s="32">
        <v>26341.46</v>
      </c>
      <c r="I26" s="10">
        <v>75</v>
      </c>
      <c r="J26" s="23">
        <v>50</v>
      </c>
      <c r="K26" s="23">
        <v>42</v>
      </c>
      <c r="L26" s="44" t="s">
        <v>227</v>
      </c>
      <c r="M26" s="2"/>
      <c r="N26" s="29">
        <v>2.97</v>
      </c>
      <c r="O26" s="29"/>
      <c r="P26" s="27" t="s">
        <v>230</v>
      </c>
      <c r="Q26" s="44" t="s">
        <v>234</v>
      </c>
      <c r="R26" s="49">
        <f>SUM(S26:T26)</f>
        <v>107542.13</v>
      </c>
      <c r="S26" s="5">
        <v>107542.13</v>
      </c>
      <c r="T26" s="1"/>
      <c r="U26" s="16">
        <v>490615</v>
      </c>
      <c r="V26" s="16">
        <v>1183246</v>
      </c>
      <c r="W26" s="1"/>
      <c r="X26" s="45"/>
      <c r="Y26" s="1"/>
      <c r="Z26" s="16">
        <v>490615</v>
      </c>
      <c r="AA26" s="16">
        <v>1183246</v>
      </c>
      <c r="AB26" s="306" t="s">
        <v>211</v>
      </c>
    </row>
    <row r="27" spans="1:28" ht="45">
      <c r="A27" s="20">
        <v>2</v>
      </c>
      <c r="B27" s="15" t="s">
        <v>141</v>
      </c>
      <c r="C27" s="41" t="s">
        <v>21</v>
      </c>
      <c r="D27" s="17" t="s">
        <v>44</v>
      </c>
      <c r="E27" s="17" t="s">
        <v>45</v>
      </c>
      <c r="F27" s="17" t="s">
        <v>45</v>
      </c>
      <c r="G27" s="7">
        <v>243</v>
      </c>
      <c r="H27" s="32">
        <v>68292.679999999993</v>
      </c>
      <c r="I27" s="10">
        <v>449</v>
      </c>
      <c r="J27" s="23">
        <v>299</v>
      </c>
      <c r="K27" s="23">
        <v>175</v>
      </c>
      <c r="L27" s="44" t="s">
        <v>227</v>
      </c>
      <c r="M27" s="2"/>
      <c r="N27" s="29">
        <v>11.94</v>
      </c>
      <c r="O27" s="29"/>
      <c r="P27" s="27" t="s">
        <v>230</v>
      </c>
      <c r="Q27" s="44" t="s">
        <v>234</v>
      </c>
      <c r="R27" s="49">
        <f t="shared" ref="R27:R45" si="2">SUM(S27:T27)</f>
        <v>107542.13</v>
      </c>
      <c r="S27" s="5">
        <v>107542.13</v>
      </c>
      <c r="T27" s="1"/>
      <c r="U27" s="16">
        <v>488464</v>
      </c>
      <c r="V27" s="16">
        <v>1232071</v>
      </c>
      <c r="W27" s="1"/>
      <c r="X27" s="45" t="s">
        <v>209</v>
      </c>
      <c r="Y27" s="1"/>
      <c r="Z27" s="16">
        <v>488464</v>
      </c>
      <c r="AA27" s="16">
        <v>1232071</v>
      </c>
      <c r="AB27" s="307"/>
    </row>
    <row r="28" spans="1:28" ht="45">
      <c r="A28" s="20">
        <v>3</v>
      </c>
      <c r="B28" s="15" t="s">
        <v>142</v>
      </c>
      <c r="C28" s="41" t="s">
        <v>21</v>
      </c>
      <c r="D28" s="15" t="s">
        <v>47</v>
      </c>
      <c r="E28" s="15" t="s">
        <v>143</v>
      </c>
      <c r="F28" s="15" t="s">
        <v>144</v>
      </c>
      <c r="G28" s="7">
        <v>182.25</v>
      </c>
      <c r="H28" s="32">
        <v>30487.8</v>
      </c>
      <c r="I28" s="10">
        <v>164</v>
      </c>
      <c r="J28" s="23">
        <v>109</v>
      </c>
      <c r="K28" s="23">
        <v>72</v>
      </c>
      <c r="L28" s="44" t="s">
        <v>226</v>
      </c>
      <c r="M28" s="2"/>
      <c r="N28" s="30">
        <v>0</v>
      </c>
      <c r="O28" s="30"/>
      <c r="P28" s="27"/>
      <c r="Q28" s="44" t="s">
        <v>234</v>
      </c>
      <c r="R28" s="49">
        <f t="shared" si="2"/>
        <v>102946.34</v>
      </c>
      <c r="S28" s="5">
        <v>102946.34</v>
      </c>
      <c r="T28" s="1"/>
      <c r="U28" s="16">
        <v>491388</v>
      </c>
      <c r="V28" s="16">
        <v>1183685</v>
      </c>
      <c r="W28" s="1"/>
      <c r="X28" s="45"/>
      <c r="Y28" s="1"/>
      <c r="Z28" s="16">
        <v>491388</v>
      </c>
      <c r="AA28" s="16">
        <v>1183685</v>
      </c>
      <c r="AB28" s="307"/>
    </row>
    <row r="29" spans="1:28" ht="45">
      <c r="A29" s="20">
        <v>4</v>
      </c>
      <c r="B29" s="15" t="s">
        <v>145</v>
      </c>
      <c r="C29" s="41" t="s">
        <v>21</v>
      </c>
      <c r="D29" s="15" t="s">
        <v>47</v>
      </c>
      <c r="E29" s="15" t="s">
        <v>146</v>
      </c>
      <c r="F29" s="17" t="s">
        <v>48</v>
      </c>
      <c r="G29" s="7">
        <v>182.25</v>
      </c>
      <c r="H29" s="32">
        <v>30487.8</v>
      </c>
      <c r="I29" s="10">
        <v>81</v>
      </c>
      <c r="J29" s="23">
        <v>54</v>
      </c>
      <c r="K29" s="23">
        <v>40</v>
      </c>
      <c r="L29" s="44" t="s">
        <v>227</v>
      </c>
      <c r="M29" s="2"/>
      <c r="N29" s="29">
        <v>3.58</v>
      </c>
      <c r="O29" s="29"/>
      <c r="P29" s="27" t="s">
        <v>229</v>
      </c>
      <c r="Q29" s="44" t="s">
        <v>234</v>
      </c>
      <c r="R29" s="49">
        <f t="shared" si="2"/>
        <v>102946.34</v>
      </c>
      <c r="S29" s="5">
        <v>102946.34</v>
      </c>
      <c r="T29" s="1"/>
      <c r="U29" s="16">
        <v>488464</v>
      </c>
      <c r="V29" s="16">
        <v>1232071</v>
      </c>
      <c r="W29" s="1"/>
      <c r="X29" s="45"/>
      <c r="Y29" s="1"/>
      <c r="Z29" s="16">
        <v>488464</v>
      </c>
      <c r="AA29" s="16">
        <v>1232071</v>
      </c>
      <c r="AB29" s="307"/>
    </row>
    <row r="30" spans="1:28" ht="45">
      <c r="A30" s="20">
        <v>5</v>
      </c>
      <c r="B30" s="15" t="s">
        <v>147</v>
      </c>
      <c r="C30" s="41" t="s">
        <v>21</v>
      </c>
      <c r="D30" s="17" t="s">
        <v>148</v>
      </c>
      <c r="E30" s="17" t="s">
        <v>149</v>
      </c>
      <c r="F30" s="17" t="s">
        <v>150</v>
      </c>
      <c r="G30" s="7">
        <v>243</v>
      </c>
      <c r="H30" s="32">
        <v>292682.93</v>
      </c>
      <c r="I30" s="10">
        <v>360</v>
      </c>
      <c r="J30" s="23">
        <v>240</v>
      </c>
      <c r="K30" s="23">
        <v>100</v>
      </c>
      <c r="L30" s="44" t="s">
        <v>226</v>
      </c>
      <c r="M30" s="2"/>
      <c r="N30" s="30">
        <v>0</v>
      </c>
      <c r="O30" s="30"/>
      <c r="P30" s="27"/>
      <c r="Q30" s="44" t="s">
        <v>234</v>
      </c>
      <c r="R30" s="49">
        <f t="shared" si="2"/>
        <v>107542.13</v>
      </c>
      <c r="S30" s="5">
        <v>107542.13</v>
      </c>
      <c r="T30" s="1"/>
      <c r="U30" s="16">
        <v>481333</v>
      </c>
      <c r="V30" s="16">
        <v>1229807</v>
      </c>
      <c r="W30" s="1"/>
      <c r="X30" s="45"/>
      <c r="Y30" s="1"/>
      <c r="Z30" s="16">
        <v>481333</v>
      </c>
      <c r="AA30" s="16">
        <v>1229807</v>
      </c>
      <c r="AB30" s="307"/>
    </row>
    <row r="31" spans="1:28" ht="45">
      <c r="A31" s="20">
        <v>6</v>
      </c>
      <c r="B31" s="15" t="s">
        <v>60</v>
      </c>
      <c r="C31" s="41" t="s">
        <v>21</v>
      </c>
      <c r="D31" s="17" t="s">
        <v>44</v>
      </c>
      <c r="E31" s="17" t="str">
        <f>'[1]Selected-2021'!$D$10</f>
        <v>Sre Cheng</v>
      </c>
      <c r="F31" s="17" t="s">
        <v>151</v>
      </c>
      <c r="G31" s="7">
        <v>243</v>
      </c>
      <c r="H31" s="32">
        <v>121951.22</v>
      </c>
      <c r="I31" s="10">
        <v>63</v>
      </c>
      <c r="J31" s="23">
        <v>42</v>
      </c>
      <c r="K31" s="23">
        <v>33</v>
      </c>
      <c r="L31" s="44" t="s">
        <v>226</v>
      </c>
      <c r="M31" s="2"/>
      <c r="N31" s="30">
        <v>0</v>
      </c>
      <c r="O31" s="30"/>
      <c r="P31" s="27"/>
      <c r="Q31" s="44" t="s">
        <v>234</v>
      </c>
      <c r="R31" s="49">
        <f t="shared" si="2"/>
        <v>107542.13</v>
      </c>
      <c r="S31" s="5">
        <v>107542.13</v>
      </c>
      <c r="T31" s="1"/>
      <c r="U31" s="16">
        <v>481333</v>
      </c>
      <c r="V31" s="16">
        <v>1229807</v>
      </c>
      <c r="W31" s="1"/>
      <c r="X31" s="45"/>
      <c r="Y31" s="1"/>
      <c r="Z31" s="16">
        <v>481333</v>
      </c>
      <c r="AA31" s="16">
        <v>1229807</v>
      </c>
      <c r="AB31" s="307"/>
    </row>
    <row r="32" spans="1:28" ht="45">
      <c r="A32" s="20">
        <v>7</v>
      </c>
      <c r="B32" s="15" t="s">
        <v>152</v>
      </c>
      <c r="C32" s="41" t="s">
        <v>21</v>
      </c>
      <c r="D32" s="17" t="s">
        <v>153</v>
      </c>
      <c r="E32" s="17" t="str">
        <f>'[2]Summary-2021'!$D$10</f>
        <v>Thmei</v>
      </c>
      <c r="F32" s="17" t="s">
        <v>46</v>
      </c>
      <c r="G32" s="7">
        <v>182.25</v>
      </c>
      <c r="H32" s="32">
        <v>6097.56</v>
      </c>
      <c r="I32" s="10">
        <v>165</v>
      </c>
      <c r="J32" s="23">
        <v>110</v>
      </c>
      <c r="K32" s="23">
        <v>96</v>
      </c>
      <c r="L32" s="44" t="s">
        <v>226</v>
      </c>
      <c r="M32" s="2"/>
      <c r="N32" s="30">
        <v>0</v>
      </c>
      <c r="O32" s="30"/>
      <c r="P32" s="27"/>
      <c r="Q32" s="44" t="s">
        <v>234</v>
      </c>
      <c r="R32" s="49">
        <f t="shared" si="2"/>
        <v>102946.34</v>
      </c>
      <c r="S32" s="5">
        <v>102946.34</v>
      </c>
      <c r="T32" s="1"/>
      <c r="U32" s="16">
        <v>460110</v>
      </c>
      <c r="V32" s="16">
        <v>1213826</v>
      </c>
      <c r="W32" s="1"/>
      <c r="X32" s="45"/>
      <c r="Y32" s="1"/>
      <c r="Z32" s="16">
        <v>460110</v>
      </c>
      <c r="AA32" s="16">
        <v>1213826</v>
      </c>
      <c r="AB32" s="307"/>
    </row>
    <row r="33" spans="1:28" ht="45">
      <c r="A33" s="20">
        <v>8</v>
      </c>
      <c r="B33" s="15" t="s">
        <v>154</v>
      </c>
      <c r="C33" s="41" t="s">
        <v>21</v>
      </c>
      <c r="D33" s="17" t="s">
        <v>153</v>
      </c>
      <c r="E33" s="17" t="str">
        <f>'[2]Summary-2021'!$D$11</f>
        <v>Kandal</v>
      </c>
      <c r="F33" s="17" t="s">
        <v>155</v>
      </c>
      <c r="G33" s="7">
        <v>243</v>
      </c>
      <c r="H33" s="32">
        <v>28048.78</v>
      </c>
      <c r="I33" s="10">
        <v>132</v>
      </c>
      <c r="J33" s="23">
        <v>88</v>
      </c>
      <c r="K33" s="23">
        <v>85</v>
      </c>
      <c r="L33" s="44" t="s">
        <v>226</v>
      </c>
      <c r="M33" s="2"/>
      <c r="N33" s="29">
        <v>1.42</v>
      </c>
      <c r="O33" s="29"/>
      <c r="P33" s="27" t="s">
        <v>220</v>
      </c>
      <c r="Q33" s="44" t="s">
        <v>234</v>
      </c>
      <c r="R33" s="49">
        <f t="shared" si="2"/>
        <v>107542.13</v>
      </c>
      <c r="S33" s="5">
        <v>107542.13</v>
      </c>
      <c r="T33" s="1"/>
      <c r="U33" s="16">
        <v>460124</v>
      </c>
      <c r="V33" s="16">
        <v>1222053</v>
      </c>
      <c r="W33" s="1"/>
      <c r="X33" s="45"/>
      <c r="Y33" s="1"/>
      <c r="Z33" s="16">
        <v>460124</v>
      </c>
      <c r="AA33" s="16">
        <v>1222053</v>
      </c>
      <c r="AB33" s="307"/>
    </row>
    <row r="34" spans="1:28" ht="45">
      <c r="A34" s="20">
        <v>9</v>
      </c>
      <c r="B34" s="28" t="s">
        <v>156</v>
      </c>
      <c r="C34" s="41" t="s">
        <v>23</v>
      </c>
      <c r="D34" s="17" t="s">
        <v>54</v>
      </c>
      <c r="E34" s="17" t="s">
        <v>157</v>
      </c>
      <c r="F34" s="15" t="s">
        <v>158</v>
      </c>
      <c r="G34" s="7">
        <v>243</v>
      </c>
      <c r="H34" s="36">
        <v>23530</v>
      </c>
      <c r="I34" s="10">
        <v>81</v>
      </c>
      <c r="J34" s="23">
        <v>54</v>
      </c>
      <c r="K34" s="23">
        <v>38</v>
      </c>
      <c r="L34" s="44" t="s">
        <v>227</v>
      </c>
      <c r="M34" s="2"/>
      <c r="N34" s="29">
        <v>4.05</v>
      </c>
      <c r="O34" s="29"/>
      <c r="P34" s="27" t="s">
        <v>220</v>
      </c>
      <c r="Q34" s="44" t="s">
        <v>234</v>
      </c>
      <c r="R34" s="49">
        <f t="shared" si="2"/>
        <v>107542.13</v>
      </c>
      <c r="S34" s="5">
        <v>107542.13</v>
      </c>
      <c r="T34" s="1"/>
      <c r="U34" s="16">
        <v>469240</v>
      </c>
      <c r="V34" s="16">
        <v>1230847</v>
      </c>
      <c r="W34" s="1"/>
      <c r="X34" s="45"/>
      <c r="Y34" s="1"/>
      <c r="Z34" s="16">
        <v>469240</v>
      </c>
      <c r="AA34" s="16">
        <v>1230847</v>
      </c>
      <c r="AB34" s="307"/>
    </row>
    <row r="35" spans="1:28" ht="45">
      <c r="A35" s="20">
        <v>10</v>
      </c>
      <c r="B35" s="28" t="s">
        <v>159</v>
      </c>
      <c r="C35" s="41" t="s">
        <v>23</v>
      </c>
      <c r="D35" s="17" t="s">
        <v>54</v>
      </c>
      <c r="E35" s="17" t="s">
        <v>54</v>
      </c>
      <c r="F35" s="15" t="s">
        <v>160</v>
      </c>
      <c r="G35" s="7">
        <v>182.25</v>
      </c>
      <c r="H35" s="36">
        <v>98902</v>
      </c>
      <c r="I35" s="10">
        <v>176</v>
      </c>
      <c r="J35" s="23">
        <v>117</v>
      </c>
      <c r="K35" s="23">
        <v>63</v>
      </c>
      <c r="L35" s="44" t="s">
        <v>226</v>
      </c>
      <c r="M35" s="2"/>
      <c r="N35" s="29">
        <v>3.4</v>
      </c>
      <c r="O35" s="29"/>
      <c r="P35" s="27" t="s">
        <v>220</v>
      </c>
      <c r="Q35" s="44" t="s">
        <v>234</v>
      </c>
      <c r="R35" s="49">
        <f t="shared" si="2"/>
        <v>102946.34</v>
      </c>
      <c r="S35" s="5">
        <v>102946.34</v>
      </c>
      <c r="T35" s="1"/>
      <c r="U35" s="16">
        <v>471035</v>
      </c>
      <c r="V35" s="16">
        <v>1232429</v>
      </c>
      <c r="W35" s="1"/>
      <c r="X35" s="45"/>
      <c r="Y35" s="1"/>
      <c r="Z35" s="16">
        <v>471035</v>
      </c>
      <c r="AA35" s="16">
        <v>1232429</v>
      </c>
      <c r="AB35" s="307"/>
    </row>
    <row r="36" spans="1:28" ht="45">
      <c r="A36" s="20">
        <v>11</v>
      </c>
      <c r="B36" s="28" t="s">
        <v>161</v>
      </c>
      <c r="C36" s="41" t="s">
        <v>23</v>
      </c>
      <c r="D36" s="17" t="s">
        <v>54</v>
      </c>
      <c r="E36" s="15" t="s">
        <v>55</v>
      </c>
      <c r="F36" s="17" t="s">
        <v>56</v>
      </c>
      <c r="G36" s="7">
        <v>182.25</v>
      </c>
      <c r="H36" s="36">
        <v>149593</v>
      </c>
      <c r="I36" s="10">
        <v>317</v>
      </c>
      <c r="J36" s="23">
        <v>211</v>
      </c>
      <c r="K36" s="23">
        <v>135</v>
      </c>
      <c r="L36" s="44" t="s">
        <v>226</v>
      </c>
      <c r="M36" s="2"/>
      <c r="N36" s="29">
        <v>5.8</v>
      </c>
      <c r="O36" s="29"/>
      <c r="P36" s="27" t="s">
        <v>220</v>
      </c>
      <c r="Q36" s="44" t="s">
        <v>234</v>
      </c>
      <c r="R36" s="49">
        <f t="shared" si="2"/>
        <v>102946.34</v>
      </c>
      <c r="S36" s="5">
        <v>102946.34</v>
      </c>
      <c r="T36" s="1"/>
      <c r="U36" s="16">
        <v>474087</v>
      </c>
      <c r="V36" s="16">
        <v>1241084</v>
      </c>
      <c r="W36" s="1"/>
      <c r="X36" s="45"/>
      <c r="Y36" s="1"/>
      <c r="Z36" s="16">
        <v>474087</v>
      </c>
      <c r="AA36" s="16">
        <v>1241084</v>
      </c>
      <c r="AB36" s="307"/>
    </row>
    <row r="37" spans="1:28" ht="45">
      <c r="A37" s="20">
        <v>12</v>
      </c>
      <c r="B37" s="28" t="s">
        <v>162</v>
      </c>
      <c r="C37" s="41" t="s">
        <v>23</v>
      </c>
      <c r="D37" s="17" t="s">
        <v>102</v>
      </c>
      <c r="E37" s="15" t="s">
        <v>163</v>
      </c>
      <c r="F37" s="15" t="s">
        <v>163</v>
      </c>
      <c r="G37" s="7">
        <v>243</v>
      </c>
      <c r="H37" s="36">
        <v>62927</v>
      </c>
      <c r="I37" s="10">
        <v>153</v>
      </c>
      <c r="J37" s="23">
        <v>102</v>
      </c>
      <c r="K37" s="23">
        <v>51</v>
      </c>
      <c r="L37" s="44" t="s">
        <v>226</v>
      </c>
      <c r="M37" s="2"/>
      <c r="N37" s="29">
        <v>6.08</v>
      </c>
      <c r="O37" s="29"/>
      <c r="P37" s="27" t="s">
        <v>220</v>
      </c>
      <c r="Q37" s="44" t="s">
        <v>234</v>
      </c>
      <c r="R37" s="49">
        <f t="shared" si="2"/>
        <v>107542.13</v>
      </c>
      <c r="S37" s="5">
        <v>107542.13</v>
      </c>
      <c r="T37" s="1"/>
      <c r="U37" s="16">
        <v>473972</v>
      </c>
      <c r="V37" s="16">
        <v>1248173</v>
      </c>
      <c r="W37" s="1"/>
      <c r="X37" s="45"/>
      <c r="Y37" s="1"/>
      <c r="Z37" s="16">
        <v>473972</v>
      </c>
      <c r="AA37" s="16">
        <v>1248173</v>
      </c>
      <c r="AB37" s="307"/>
    </row>
    <row r="38" spans="1:28" ht="45">
      <c r="A38" s="20">
        <v>13</v>
      </c>
      <c r="B38" s="28" t="s">
        <v>164</v>
      </c>
      <c r="C38" s="41" t="s">
        <v>23</v>
      </c>
      <c r="D38" s="17" t="s">
        <v>102</v>
      </c>
      <c r="E38" s="15" t="s">
        <v>165</v>
      </c>
      <c r="F38" s="17" t="s">
        <v>166</v>
      </c>
      <c r="G38" s="7">
        <v>243</v>
      </c>
      <c r="H38" s="36">
        <v>7707</v>
      </c>
      <c r="I38" s="10">
        <v>195</v>
      </c>
      <c r="J38" s="23">
        <v>130</v>
      </c>
      <c r="K38" s="23">
        <v>83</v>
      </c>
      <c r="L38" s="44" t="s">
        <v>227</v>
      </c>
      <c r="M38" s="2"/>
      <c r="N38" s="30">
        <v>0</v>
      </c>
      <c r="O38" s="30"/>
      <c r="P38" s="6"/>
      <c r="Q38" s="44" t="s">
        <v>234</v>
      </c>
      <c r="R38" s="49">
        <f t="shared" si="2"/>
        <v>107542.13</v>
      </c>
      <c r="S38" s="5">
        <v>107542.13</v>
      </c>
      <c r="T38" s="1"/>
      <c r="U38" s="16">
        <v>477053</v>
      </c>
      <c r="V38" s="16">
        <v>1199827</v>
      </c>
      <c r="W38" s="1"/>
      <c r="X38" s="45"/>
      <c r="Y38" s="1"/>
      <c r="Z38" s="16">
        <v>477053</v>
      </c>
      <c r="AA38" s="16">
        <v>1199827</v>
      </c>
      <c r="AB38" s="307"/>
    </row>
    <row r="39" spans="1:28" ht="45">
      <c r="A39" s="20">
        <v>14</v>
      </c>
      <c r="B39" s="28" t="s">
        <v>167</v>
      </c>
      <c r="C39" s="41" t="s">
        <v>23</v>
      </c>
      <c r="D39" s="17" t="s">
        <v>102</v>
      </c>
      <c r="E39" s="15" t="s">
        <v>168</v>
      </c>
      <c r="F39" s="17" t="s">
        <v>53</v>
      </c>
      <c r="G39" s="7">
        <v>243</v>
      </c>
      <c r="H39" s="36">
        <v>54878</v>
      </c>
      <c r="I39" s="10">
        <v>110</v>
      </c>
      <c r="J39" s="23">
        <v>73</v>
      </c>
      <c r="K39" s="23">
        <v>49</v>
      </c>
      <c r="L39" s="44" t="s">
        <v>227</v>
      </c>
      <c r="M39" s="2"/>
      <c r="N39" s="29">
        <v>6.66</v>
      </c>
      <c r="O39" s="29"/>
      <c r="P39" s="27" t="s">
        <v>220</v>
      </c>
      <c r="Q39" s="44" t="s">
        <v>234</v>
      </c>
      <c r="R39" s="49">
        <f t="shared" si="2"/>
        <v>107542.13</v>
      </c>
      <c r="S39" s="5">
        <v>107542.13</v>
      </c>
      <c r="T39" s="1"/>
      <c r="U39" s="16">
        <v>419632.84594703099</v>
      </c>
      <c r="V39" s="16">
        <v>1178738.6482659101</v>
      </c>
      <c r="W39" s="1"/>
      <c r="X39" s="45"/>
      <c r="Y39" s="1"/>
      <c r="Z39" s="16">
        <v>419632.84594703099</v>
      </c>
      <c r="AA39" s="16">
        <v>1178738.6482659101</v>
      </c>
      <c r="AB39" s="307"/>
    </row>
    <row r="40" spans="1:28" ht="45">
      <c r="A40" s="20">
        <v>15</v>
      </c>
      <c r="B40" s="28" t="s">
        <v>169</v>
      </c>
      <c r="C40" s="41" t="s">
        <v>23</v>
      </c>
      <c r="D40" s="17" t="s">
        <v>170</v>
      </c>
      <c r="E40" s="15" t="s">
        <v>58</v>
      </c>
      <c r="F40" s="17" t="s">
        <v>171</v>
      </c>
      <c r="G40" s="7">
        <v>182.25</v>
      </c>
      <c r="H40" s="36">
        <v>33415</v>
      </c>
      <c r="I40" s="10">
        <v>179</v>
      </c>
      <c r="J40" s="23">
        <v>119</v>
      </c>
      <c r="K40" s="23">
        <v>83</v>
      </c>
      <c r="L40" s="44" t="s">
        <v>226</v>
      </c>
      <c r="M40" s="2"/>
      <c r="N40" s="30">
        <v>0</v>
      </c>
      <c r="O40" s="30"/>
      <c r="P40" s="6"/>
      <c r="Q40" s="44" t="s">
        <v>234</v>
      </c>
      <c r="R40" s="49">
        <f t="shared" si="2"/>
        <v>102946.34</v>
      </c>
      <c r="S40" s="5">
        <v>102946.34</v>
      </c>
      <c r="T40" s="1"/>
      <c r="U40" s="16">
        <v>443088.087174705</v>
      </c>
      <c r="V40" s="16">
        <v>1212907.3822512</v>
      </c>
      <c r="W40" s="1"/>
      <c r="X40" s="45"/>
      <c r="Y40" s="1"/>
      <c r="Z40" s="16">
        <v>443088.087174705</v>
      </c>
      <c r="AA40" s="16">
        <v>1212907.3822512</v>
      </c>
      <c r="AB40" s="307"/>
    </row>
    <row r="41" spans="1:28" ht="45">
      <c r="A41" s="20">
        <v>16</v>
      </c>
      <c r="B41" s="28" t="s">
        <v>172</v>
      </c>
      <c r="C41" s="41" t="s">
        <v>23</v>
      </c>
      <c r="D41" s="17" t="s">
        <v>170</v>
      </c>
      <c r="E41" s="15" t="s">
        <v>58</v>
      </c>
      <c r="F41" s="17" t="s">
        <v>59</v>
      </c>
      <c r="G41" s="7">
        <v>182.25</v>
      </c>
      <c r="H41" s="36">
        <v>31758</v>
      </c>
      <c r="I41" s="10">
        <v>195</v>
      </c>
      <c r="J41" s="23">
        <v>130</v>
      </c>
      <c r="K41" s="23">
        <v>91</v>
      </c>
      <c r="L41" s="44" t="s">
        <v>226</v>
      </c>
      <c r="M41" s="2"/>
      <c r="N41" s="30">
        <v>0</v>
      </c>
      <c r="O41" s="30"/>
      <c r="P41" s="6"/>
      <c r="Q41" s="44" t="s">
        <v>234</v>
      </c>
      <c r="R41" s="49">
        <f t="shared" si="2"/>
        <v>102946.34</v>
      </c>
      <c r="S41" s="5">
        <v>102946.34</v>
      </c>
      <c r="T41" s="1"/>
      <c r="U41" s="16">
        <v>441812.73792565701</v>
      </c>
      <c r="V41" s="16">
        <v>1205427.0155001199</v>
      </c>
      <c r="W41" s="1"/>
      <c r="X41" s="45"/>
      <c r="Y41" s="1"/>
      <c r="Z41" s="16">
        <v>441812.73792565701</v>
      </c>
      <c r="AA41" s="16">
        <v>1205427.0155001199</v>
      </c>
      <c r="AB41" s="307"/>
    </row>
    <row r="42" spans="1:28" ht="45">
      <c r="A42" s="20">
        <v>17</v>
      </c>
      <c r="B42" s="28" t="s">
        <v>173</v>
      </c>
      <c r="C42" s="41" t="s">
        <v>23</v>
      </c>
      <c r="D42" s="17" t="s">
        <v>99</v>
      </c>
      <c r="E42" s="17" t="s">
        <v>57</v>
      </c>
      <c r="F42" s="17" t="s">
        <v>102</v>
      </c>
      <c r="G42" s="7">
        <v>243</v>
      </c>
      <c r="H42" s="36">
        <v>90732</v>
      </c>
      <c r="I42" s="10">
        <v>323</v>
      </c>
      <c r="J42" s="23">
        <v>215</v>
      </c>
      <c r="K42" s="23">
        <v>165</v>
      </c>
      <c r="L42" s="44" t="s">
        <v>227</v>
      </c>
      <c r="M42" s="2"/>
      <c r="N42" s="30">
        <v>0</v>
      </c>
      <c r="O42" s="30"/>
      <c r="P42" s="6"/>
      <c r="Q42" s="44" t="s">
        <v>234</v>
      </c>
      <c r="R42" s="49">
        <f t="shared" si="2"/>
        <v>107542.13</v>
      </c>
      <c r="S42" s="5">
        <v>107542.13</v>
      </c>
      <c r="T42" s="1"/>
      <c r="U42" s="16">
        <v>443151</v>
      </c>
      <c r="V42" s="16">
        <v>1194960</v>
      </c>
      <c r="W42" s="1"/>
      <c r="X42" s="45"/>
      <c r="Y42" s="1"/>
      <c r="Z42" s="16">
        <v>443151</v>
      </c>
      <c r="AA42" s="16">
        <v>1194960</v>
      </c>
      <c r="AB42" s="307"/>
    </row>
    <row r="43" spans="1:28" ht="45">
      <c r="A43" s="20">
        <v>18</v>
      </c>
      <c r="B43" s="28" t="s">
        <v>174</v>
      </c>
      <c r="C43" s="41" t="s">
        <v>23</v>
      </c>
      <c r="D43" s="17" t="s">
        <v>96</v>
      </c>
      <c r="E43" s="15" t="s">
        <v>175</v>
      </c>
      <c r="F43" s="17" t="s">
        <v>176</v>
      </c>
      <c r="G43" s="7">
        <v>243</v>
      </c>
      <c r="H43" s="36">
        <v>22683</v>
      </c>
      <c r="I43" s="10">
        <v>269</v>
      </c>
      <c r="J43" s="23">
        <v>179</v>
      </c>
      <c r="K43" s="23">
        <v>58</v>
      </c>
      <c r="L43" s="44" t="s">
        <v>227</v>
      </c>
      <c r="M43" s="2"/>
      <c r="N43" s="30">
        <v>0</v>
      </c>
      <c r="O43" s="30"/>
      <c r="P43" s="6"/>
      <c r="Q43" s="44" t="s">
        <v>234</v>
      </c>
      <c r="R43" s="49">
        <f t="shared" si="2"/>
        <v>107542.13</v>
      </c>
      <c r="S43" s="5">
        <v>107542.13</v>
      </c>
      <c r="T43" s="1"/>
      <c r="U43" s="16">
        <v>414953.63702263997</v>
      </c>
      <c r="V43" s="16">
        <v>1180045.16902822</v>
      </c>
      <c r="W43" s="1"/>
      <c r="X43" s="45"/>
      <c r="Y43" s="1"/>
      <c r="Z43" s="16">
        <v>414953.63702263997</v>
      </c>
      <c r="AA43" s="16">
        <v>1180045.16902822</v>
      </c>
      <c r="AB43" s="307"/>
    </row>
    <row r="44" spans="1:28" ht="45">
      <c r="A44" s="20">
        <v>19</v>
      </c>
      <c r="B44" s="28" t="s">
        <v>177</v>
      </c>
      <c r="C44" s="41" t="s">
        <v>23</v>
      </c>
      <c r="D44" s="17" t="s">
        <v>49</v>
      </c>
      <c r="E44" s="17" t="s">
        <v>178</v>
      </c>
      <c r="F44" s="17" t="s">
        <v>50</v>
      </c>
      <c r="G44" s="7">
        <v>182.25</v>
      </c>
      <c r="H44" s="38">
        <v>58530</v>
      </c>
      <c r="I44" s="10">
        <v>248</v>
      </c>
      <c r="J44" s="23">
        <v>165</v>
      </c>
      <c r="K44" s="23">
        <v>114</v>
      </c>
      <c r="L44" s="44" t="s">
        <v>226</v>
      </c>
      <c r="M44" s="2"/>
      <c r="N44" s="30">
        <v>0</v>
      </c>
      <c r="O44" s="30"/>
      <c r="P44" s="6"/>
      <c r="Q44" s="44" t="s">
        <v>234</v>
      </c>
      <c r="R44" s="49">
        <f t="shared" si="2"/>
        <v>102946.34</v>
      </c>
      <c r="S44" s="5">
        <v>102946.34</v>
      </c>
      <c r="T44" s="1"/>
      <c r="U44" s="16">
        <v>447712.59527351998</v>
      </c>
      <c r="V44" s="16">
        <v>1186581.38353758</v>
      </c>
      <c r="W44" s="1"/>
      <c r="X44" s="45"/>
      <c r="Y44" s="1"/>
      <c r="Z44" s="16">
        <v>447712.59527351998</v>
      </c>
      <c r="AA44" s="16">
        <v>1186581.38353758</v>
      </c>
      <c r="AB44" s="307"/>
    </row>
    <row r="45" spans="1:28" ht="45">
      <c r="A45" s="20">
        <v>20</v>
      </c>
      <c r="B45" s="28" t="s">
        <v>179</v>
      </c>
      <c r="C45" s="41" t="s">
        <v>23</v>
      </c>
      <c r="D45" s="17" t="s">
        <v>180</v>
      </c>
      <c r="E45" s="15" t="s">
        <v>181</v>
      </c>
      <c r="F45" s="15" t="s">
        <v>51</v>
      </c>
      <c r="G45" s="7">
        <v>243</v>
      </c>
      <c r="H45" s="38">
        <v>17073</v>
      </c>
      <c r="I45" s="10">
        <v>423</v>
      </c>
      <c r="J45" s="23">
        <v>282</v>
      </c>
      <c r="K45" s="23">
        <v>180</v>
      </c>
      <c r="L45" s="44" t="s">
        <v>226</v>
      </c>
      <c r="M45" s="2"/>
      <c r="N45" s="29">
        <v>10</v>
      </c>
      <c r="O45" s="29"/>
      <c r="P45" s="27" t="s">
        <v>230</v>
      </c>
      <c r="Q45" s="44" t="s">
        <v>234</v>
      </c>
      <c r="R45" s="49">
        <f t="shared" si="2"/>
        <v>107542.13</v>
      </c>
      <c r="S45" s="5">
        <v>107542.13</v>
      </c>
      <c r="T45" s="1"/>
      <c r="U45" s="16">
        <v>453136.41</v>
      </c>
      <c r="V45" s="16">
        <v>1179566.83</v>
      </c>
      <c r="W45" s="1"/>
      <c r="X45" s="45"/>
      <c r="Y45" s="1"/>
      <c r="Z45" s="16">
        <v>453136.41</v>
      </c>
      <c r="AA45" s="16">
        <v>1179566.83</v>
      </c>
      <c r="AB45" s="307"/>
    </row>
  </sheetData>
  <mergeCells count="16">
    <mergeCell ref="AB26:AB45"/>
    <mergeCell ref="AB3:AB4"/>
    <mergeCell ref="AB5:AB24"/>
    <mergeCell ref="A3:A4"/>
    <mergeCell ref="C3:F3"/>
    <mergeCell ref="W3:AA3"/>
    <mergeCell ref="B3:B4"/>
    <mergeCell ref="K3:K4"/>
    <mergeCell ref="P3:P4"/>
    <mergeCell ref="Q3:Q4"/>
    <mergeCell ref="R3:V3"/>
    <mergeCell ref="G3:G4"/>
    <mergeCell ref="H3:H4"/>
    <mergeCell ref="L3:O3"/>
    <mergeCell ref="I3:I4"/>
    <mergeCell ref="J3:J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30"/>
  <sheetViews>
    <sheetView tabSelected="1"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37" sqref="D37"/>
    </sheetView>
  </sheetViews>
  <sheetFormatPr defaultRowHeight="16.5"/>
  <cols>
    <col min="1" max="1" width="5.140625" style="86" customWidth="1"/>
    <col min="2" max="2" width="34.5703125" style="87" customWidth="1"/>
    <col min="3" max="3" width="14.140625" style="88" bestFit="1" customWidth="1"/>
    <col min="4" max="4" width="14.28515625" style="87" customWidth="1"/>
    <col min="5" max="5" width="17.7109375" style="87" bestFit="1" customWidth="1"/>
    <col min="6" max="6" width="18.140625" style="87" bestFit="1" customWidth="1"/>
    <col min="7" max="7" width="16.42578125" style="87" customWidth="1"/>
    <col min="8" max="8" width="15" style="86" customWidth="1"/>
    <col min="9" max="9" width="12.85546875" style="91" customWidth="1"/>
    <col min="10" max="10" width="11.85546875" style="91" customWidth="1"/>
    <col min="11" max="11" width="12.5703125" style="91" customWidth="1"/>
    <col min="12" max="12" width="32.140625" style="87" customWidth="1"/>
    <col min="13" max="13" width="14.5703125" style="87" customWidth="1"/>
    <col min="14" max="15" width="13.5703125" style="91" customWidth="1"/>
    <col min="16" max="16" width="51.42578125" style="87" customWidth="1"/>
    <col min="17" max="17" width="34.7109375" style="87" customWidth="1"/>
    <col min="18" max="18" width="16.5703125" style="87" customWidth="1"/>
    <col min="19" max="19" width="16.7109375" style="87" customWidth="1"/>
    <col min="20" max="20" width="11.42578125" style="87" bestFit="1" customWidth="1"/>
    <col min="21" max="21" width="13.140625" style="87" bestFit="1" customWidth="1"/>
    <col min="22" max="22" width="15.85546875" style="87" customWidth="1"/>
    <col min="23" max="23" width="16.7109375" style="87" customWidth="1"/>
    <col min="24" max="24" width="15.42578125" style="88" customWidth="1"/>
    <col min="25" max="25" width="11" style="87" customWidth="1"/>
    <col min="26" max="27" width="9.140625" style="87"/>
    <col min="28" max="28" width="22" style="87" customWidth="1"/>
    <col min="29" max="16384" width="9.140625" style="87"/>
  </cols>
  <sheetData>
    <row r="1" spans="1:28" hidden="1">
      <c r="D1" s="89"/>
      <c r="H1" s="90"/>
      <c r="Q1" s="92"/>
    </row>
    <row r="2" spans="1:28" s="173" customFormat="1" ht="17.25" thickBot="1">
      <c r="A2" s="172" t="s">
        <v>315</v>
      </c>
      <c r="H2" s="174"/>
      <c r="I2" s="175"/>
      <c r="J2" s="175"/>
      <c r="K2" s="175"/>
      <c r="N2" s="175"/>
      <c r="O2" s="175"/>
      <c r="Q2" s="176"/>
    </row>
    <row r="3" spans="1:28" s="171" customFormat="1" ht="17.25" thickTop="1">
      <c r="A3" s="322" t="s">
        <v>13</v>
      </c>
      <c r="B3" s="320" t="s">
        <v>250</v>
      </c>
      <c r="C3" s="320" t="s">
        <v>18</v>
      </c>
      <c r="D3" s="320"/>
      <c r="E3" s="320"/>
      <c r="F3" s="320"/>
      <c r="G3" s="320" t="s">
        <v>251</v>
      </c>
      <c r="H3" s="324" t="s">
        <v>1</v>
      </c>
      <c r="I3" s="320" t="s">
        <v>2</v>
      </c>
      <c r="J3" s="320" t="s">
        <v>3</v>
      </c>
      <c r="K3" s="320" t="s">
        <v>4</v>
      </c>
      <c r="L3" s="329" t="s">
        <v>5</v>
      </c>
      <c r="M3" s="330"/>
      <c r="N3" s="330"/>
      <c r="O3" s="331"/>
      <c r="P3" s="320" t="s">
        <v>6</v>
      </c>
      <c r="Q3" s="320" t="s">
        <v>7</v>
      </c>
      <c r="R3" s="320" t="s">
        <v>19</v>
      </c>
      <c r="S3" s="320"/>
      <c r="T3" s="320"/>
      <c r="U3" s="320"/>
      <c r="V3" s="320"/>
      <c r="W3" s="320" t="s">
        <v>20</v>
      </c>
      <c r="X3" s="320"/>
      <c r="Y3" s="320"/>
      <c r="Z3" s="320"/>
      <c r="AA3" s="320"/>
      <c r="AB3" s="320" t="s">
        <v>26</v>
      </c>
    </row>
    <row r="4" spans="1:28" s="171" customFormat="1" ht="50.25" thickBot="1">
      <c r="A4" s="323"/>
      <c r="B4" s="321"/>
      <c r="C4" s="93" t="s">
        <v>14</v>
      </c>
      <c r="D4" s="94" t="s">
        <v>15</v>
      </c>
      <c r="E4" s="94" t="s">
        <v>16</v>
      </c>
      <c r="F4" s="94" t="s">
        <v>17</v>
      </c>
      <c r="G4" s="321"/>
      <c r="H4" s="325"/>
      <c r="I4" s="321"/>
      <c r="J4" s="321"/>
      <c r="K4" s="321"/>
      <c r="L4" s="94" t="s">
        <v>218</v>
      </c>
      <c r="M4" s="94" t="s">
        <v>233</v>
      </c>
      <c r="N4" s="94" t="s">
        <v>217</v>
      </c>
      <c r="O4" s="94" t="s">
        <v>232</v>
      </c>
      <c r="P4" s="321"/>
      <c r="Q4" s="321"/>
      <c r="R4" s="94" t="s">
        <v>8</v>
      </c>
      <c r="S4" s="94" t="s">
        <v>9</v>
      </c>
      <c r="T4" s="94" t="s">
        <v>10</v>
      </c>
      <c r="U4" s="94" t="s">
        <v>11</v>
      </c>
      <c r="V4" s="94" t="s">
        <v>12</v>
      </c>
      <c r="W4" s="94" t="s">
        <v>8</v>
      </c>
      <c r="X4" s="93" t="s">
        <v>9</v>
      </c>
      <c r="Y4" s="94" t="s">
        <v>10</v>
      </c>
      <c r="Z4" s="94" t="s">
        <v>11</v>
      </c>
      <c r="AA4" s="94" t="s">
        <v>12</v>
      </c>
      <c r="AB4" s="321"/>
    </row>
    <row r="5" spans="1:28" s="89" customFormat="1" ht="17.25" thickTop="1">
      <c r="A5" s="132" t="s">
        <v>307</v>
      </c>
      <c r="B5" s="153" t="s">
        <v>309</v>
      </c>
      <c r="C5" s="151"/>
      <c r="D5" s="150"/>
      <c r="E5" s="150"/>
      <c r="F5" s="150"/>
      <c r="G5" s="152"/>
      <c r="H5" s="151"/>
      <c r="I5" s="150"/>
      <c r="J5" s="150"/>
      <c r="K5" s="150"/>
      <c r="L5" s="152"/>
      <c r="M5" s="152"/>
      <c r="N5" s="150"/>
      <c r="O5" s="150"/>
      <c r="P5" s="150"/>
      <c r="Q5" s="152"/>
      <c r="R5" s="152"/>
      <c r="S5" s="150"/>
      <c r="T5" s="150"/>
      <c r="U5" s="150"/>
      <c r="V5" s="150"/>
      <c r="W5" s="152"/>
      <c r="X5" s="151"/>
      <c r="Y5" s="150"/>
      <c r="Z5" s="150"/>
      <c r="AA5" s="150"/>
      <c r="AB5" s="150"/>
    </row>
    <row r="6" spans="1:28" s="108" customFormat="1" ht="33">
      <c r="A6" s="95">
        <v>1</v>
      </c>
      <c r="B6" s="96" t="s">
        <v>236</v>
      </c>
      <c r="C6" s="97" t="s">
        <v>25</v>
      </c>
      <c r="D6" s="98" t="s">
        <v>115</v>
      </c>
      <c r="E6" s="98" t="s">
        <v>116</v>
      </c>
      <c r="F6" s="98" t="s">
        <v>136</v>
      </c>
      <c r="G6" s="99">
        <v>450</v>
      </c>
      <c r="H6" s="100">
        <v>41737.5</v>
      </c>
      <c r="I6" s="95">
        <v>260</v>
      </c>
      <c r="J6" s="95">
        <v>173</v>
      </c>
      <c r="K6" s="101">
        <v>73</v>
      </c>
      <c r="L6" s="96" t="s">
        <v>228</v>
      </c>
      <c r="M6" s="96">
        <v>0</v>
      </c>
      <c r="N6" s="102">
        <v>4.72</v>
      </c>
      <c r="O6" s="102"/>
      <c r="P6" s="96" t="s">
        <v>220</v>
      </c>
      <c r="Q6" s="96" t="s">
        <v>234</v>
      </c>
      <c r="R6" s="103">
        <f>SUM(S6:T6)</f>
        <v>121993.64</v>
      </c>
      <c r="S6" s="100">
        <v>121993.64</v>
      </c>
      <c r="T6" s="104">
        <v>0</v>
      </c>
      <c r="U6" s="105">
        <v>546246.91899999999</v>
      </c>
      <c r="V6" s="105">
        <v>1357863.585</v>
      </c>
      <c r="W6" s="106">
        <f>SUM(X6:Y6)</f>
        <v>111029.67</v>
      </c>
      <c r="X6" s="100">
        <v>111029.67</v>
      </c>
      <c r="Y6" s="107"/>
      <c r="Z6" s="105">
        <v>546246.91899999999</v>
      </c>
      <c r="AA6" s="105">
        <v>1357863.585</v>
      </c>
      <c r="AB6" s="326" t="s">
        <v>210</v>
      </c>
    </row>
    <row r="7" spans="1:28" s="108" customFormat="1" ht="33">
      <c r="A7" s="95">
        <v>2</v>
      </c>
      <c r="B7" s="96" t="s">
        <v>249</v>
      </c>
      <c r="C7" s="97" t="s">
        <v>25</v>
      </c>
      <c r="D7" s="98" t="s">
        <v>115</v>
      </c>
      <c r="E7" s="98" t="s">
        <v>116</v>
      </c>
      <c r="F7" s="98" t="s">
        <v>67</v>
      </c>
      <c r="G7" s="99">
        <v>243</v>
      </c>
      <c r="H7" s="100">
        <v>190900</v>
      </c>
      <c r="I7" s="95">
        <v>767</v>
      </c>
      <c r="J7" s="95">
        <v>511</v>
      </c>
      <c r="K7" s="101">
        <v>296</v>
      </c>
      <c r="L7" s="96" t="s">
        <v>226</v>
      </c>
      <c r="M7" s="96">
        <v>0</v>
      </c>
      <c r="N7" s="102">
        <v>9.8800000000000008</v>
      </c>
      <c r="O7" s="102"/>
      <c r="P7" s="96" t="s">
        <v>220</v>
      </c>
      <c r="Q7" s="96" t="s">
        <v>234</v>
      </c>
      <c r="R7" s="103">
        <f>SUM(S7:T7)</f>
        <v>78511.5</v>
      </c>
      <c r="S7" s="100">
        <v>78511.5</v>
      </c>
      <c r="T7" s="104">
        <v>0</v>
      </c>
      <c r="U7" s="105">
        <v>538366.95079999999</v>
      </c>
      <c r="V7" s="105">
        <v>1355526.7080000001</v>
      </c>
      <c r="W7" s="106">
        <f>SUM(X7:Y7)</f>
        <v>69389.990000000005</v>
      </c>
      <c r="X7" s="100">
        <v>69389.990000000005</v>
      </c>
      <c r="Y7" s="107"/>
      <c r="Z7" s="105">
        <v>538366.95079999999</v>
      </c>
      <c r="AA7" s="105">
        <v>1355526.7080000001</v>
      </c>
      <c r="AB7" s="327"/>
    </row>
    <row r="8" spans="1:28" s="108" customFormat="1" ht="33">
      <c r="A8" s="95">
        <v>3</v>
      </c>
      <c r="B8" s="96" t="s">
        <v>237</v>
      </c>
      <c r="C8" s="97" t="s">
        <v>25</v>
      </c>
      <c r="D8" s="98" t="s">
        <v>29</v>
      </c>
      <c r="E8" s="98" t="s">
        <v>119</v>
      </c>
      <c r="F8" s="97" t="s">
        <v>137</v>
      </c>
      <c r="G8" s="99">
        <v>243</v>
      </c>
      <c r="H8" s="100">
        <v>46100</v>
      </c>
      <c r="I8" s="95">
        <v>377</v>
      </c>
      <c r="J8" s="95">
        <v>251</v>
      </c>
      <c r="K8" s="101">
        <v>106</v>
      </c>
      <c r="L8" s="96" t="s">
        <v>226</v>
      </c>
      <c r="M8" s="96">
        <v>0</v>
      </c>
      <c r="N8" s="102">
        <v>3.23</v>
      </c>
      <c r="O8" s="102"/>
      <c r="P8" s="96" t="s">
        <v>219</v>
      </c>
      <c r="Q8" s="96" t="s">
        <v>234</v>
      </c>
      <c r="R8" s="103">
        <f>SUM(S8:T8)</f>
        <v>78511.5</v>
      </c>
      <c r="S8" s="100">
        <v>78511.5</v>
      </c>
      <c r="T8" s="104">
        <v>0</v>
      </c>
      <c r="U8" s="105">
        <v>514087.49560000002</v>
      </c>
      <c r="V8" s="105">
        <v>1334022.5349999999</v>
      </c>
      <c r="W8" s="106">
        <f>SUM(X8:Y8)</f>
        <v>69389.990000000005</v>
      </c>
      <c r="X8" s="100">
        <v>69389.990000000005</v>
      </c>
      <c r="Y8" s="107"/>
      <c r="Z8" s="105">
        <v>514087.49560000002</v>
      </c>
      <c r="AA8" s="105">
        <v>1334022.5349999999</v>
      </c>
      <c r="AB8" s="327"/>
    </row>
    <row r="9" spans="1:28" s="108" customFormat="1" ht="33">
      <c r="A9" s="95">
        <v>4</v>
      </c>
      <c r="B9" s="96" t="s">
        <v>238</v>
      </c>
      <c r="C9" s="97" t="s">
        <v>25</v>
      </c>
      <c r="D9" s="98" t="s">
        <v>28</v>
      </c>
      <c r="E9" s="98" t="s">
        <v>121</v>
      </c>
      <c r="F9" s="98" t="s">
        <v>138</v>
      </c>
      <c r="G9" s="99">
        <v>243</v>
      </c>
      <c r="H9" s="100">
        <v>87900</v>
      </c>
      <c r="I9" s="95">
        <v>965</v>
      </c>
      <c r="J9" s="95">
        <v>643</v>
      </c>
      <c r="K9" s="95">
        <v>440</v>
      </c>
      <c r="L9" s="96" t="s">
        <v>226</v>
      </c>
      <c r="M9" s="96">
        <v>0</v>
      </c>
      <c r="N9" s="102">
        <v>3.93</v>
      </c>
      <c r="O9" s="102"/>
      <c r="P9" s="96" t="s">
        <v>220</v>
      </c>
      <c r="Q9" s="96" t="s">
        <v>234</v>
      </c>
      <c r="R9" s="103">
        <f>SUM(S9:T9)</f>
        <v>78511.5</v>
      </c>
      <c r="S9" s="100">
        <v>78511.5</v>
      </c>
      <c r="T9" s="104">
        <v>0</v>
      </c>
      <c r="U9" s="105">
        <v>494991.391</v>
      </c>
      <c r="V9" s="105">
        <v>1334611.6159999999</v>
      </c>
      <c r="W9" s="106">
        <f>SUM(X9:Y9)</f>
        <v>69389.990000000005</v>
      </c>
      <c r="X9" s="100">
        <v>69389.990000000005</v>
      </c>
      <c r="Y9" s="107"/>
      <c r="Z9" s="105">
        <v>494991.391</v>
      </c>
      <c r="AA9" s="105">
        <v>1334611.6159999999</v>
      </c>
      <c r="AB9" s="327"/>
    </row>
    <row r="10" spans="1:28" s="108" customFormat="1" ht="33.75" thickBot="1">
      <c r="A10" s="95">
        <v>5</v>
      </c>
      <c r="B10" s="96" t="s">
        <v>291</v>
      </c>
      <c r="C10" s="97" t="s">
        <v>25</v>
      </c>
      <c r="D10" s="98" t="s">
        <v>215</v>
      </c>
      <c r="E10" s="98" t="s">
        <v>216</v>
      </c>
      <c r="F10" s="98" t="s">
        <v>138</v>
      </c>
      <c r="G10" s="96">
        <v>182.25</v>
      </c>
      <c r="H10" s="100">
        <v>1175</v>
      </c>
      <c r="I10" s="95">
        <v>57</v>
      </c>
      <c r="J10" s="95">
        <v>38</v>
      </c>
      <c r="K10" s="101">
        <v>12</v>
      </c>
      <c r="L10" s="96" t="s">
        <v>227</v>
      </c>
      <c r="M10" s="96">
        <v>0</v>
      </c>
      <c r="N10" s="102">
        <v>5.04</v>
      </c>
      <c r="O10" s="102"/>
      <c r="P10" s="96" t="s">
        <v>220</v>
      </c>
      <c r="Q10" s="96" t="s">
        <v>234</v>
      </c>
      <c r="R10" s="103">
        <f>SUM(S10:T10)</f>
        <v>63691.07</v>
      </c>
      <c r="S10" s="100">
        <v>63691.07</v>
      </c>
      <c r="T10" s="104">
        <v>0</v>
      </c>
      <c r="U10" s="105">
        <v>528600.91269999999</v>
      </c>
      <c r="V10" s="105">
        <v>1323091.9939999999</v>
      </c>
      <c r="W10" s="106">
        <f>SUM(X10:Y10)</f>
        <v>55921.82</v>
      </c>
      <c r="X10" s="100">
        <v>55921.82</v>
      </c>
      <c r="Y10" s="107"/>
      <c r="Z10" s="105">
        <v>528600.91269999999</v>
      </c>
      <c r="AA10" s="105">
        <v>1323091.9939999999</v>
      </c>
      <c r="AB10" s="327"/>
    </row>
    <row r="11" spans="1:28" s="89" customFormat="1" ht="17.25" thickTop="1">
      <c r="A11" s="154" t="s">
        <v>310</v>
      </c>
      <c r="B11" s="155" t="s">
        <v>311</v>
      </c>
      <c r="C11" s="156"/>
      <c r="D11" s="157"/>
      <c r="E11" s="157"/>
      <c r="F11" s="157"/>
      <c r="G11" s="158"/>
      <c r="H11" s="156"/>
      <c r="I11" s="157"/>
      <c r="J11" s="157"/>
      <c r="K11" s="157"/>
      <c r="L11" s="158"/>
      <c r="M11" s="158"/>
      <c r="N11" s="157"/>
      <c r="O11" s="157"/>
      <c r="P11" s="157"/>
      <c r="Q11" s="158"/>
      <c r="R11" s="158"/>
      <c r="S11" s="157"/>
      <c r="T11" s="157"/>
      <c r="U11" s="157"/>
      <c r="V11" s="157"/>
      <c r="W11" s="158"/>
      <c r="X11" s="156"/>
      <c r="Y11" s="157"/>
      <c r="Z11" s="157"/>
      <c r="AA11" s="157"/>
      <c r="AB11" s="327"/>
    </row>
    <row r="12" spans="1:28" s="277" customFormat="1" ht="33">
      <c r="A12" s="263">
        <v>1</v>
      </c>
      <c r="B12" s="268" t="s">
        <v>239</v>
      </c>
      <c r="C12" s="262" t="s">
        <v>21</v>
      </c>
      <c r="D12" s="262" t="s">
        <v>81</v>
      </c>
      <c r="E12" s="262" t="s">
        <v>82</v>
      </c>
      <c r="F12" s="262" t="s">
        <v>122</v>
      </c>
      <c r="G12" s="265">
        <v>243</v>
      </c>
      <c r="H12" s="279">
        <v>20341.46</v>
      </c>
      <c r="I12" s="280">
        <v>497</v>
      </c>
      <c r="J12" s="280">
        <v>331</v>
      </c>
      <c r="K12" s="280">
        <v>186</v>
      </c>
      <c r="L12" s="265" t="s">
        <v>225</v>
      </c>
      <c r="M12" s="265">
        <v>0</v>
      </c>
      <c r="N12" s="267">
        <v>6.44</v>
      </c>
      <c r="O12" s="267"/>
      <c r="P12" s="265" t="s">
        <v>220</v>
      </c>
      <c r="Q12" s="265" t="s">
        <v>234</v>
      </c>
      <c r="R12" s="281">
        <f>SUM(S12:T12)</f>
        <v>78511.5</v>
      </c>
      <c r="S12" s="282">
        <v>78511.5</v>
      </c>
      <c r="T12" s="280">
        <v>0</v>
      </c>
      <c r="U12" s="270">
        <v>442295.42989999999</v>
      </c>
      <c r="V12" s="270">
        <v>1187513.9580000001</v>
      </c>
      <c r="W12" s="283">
        <f>SUM(X12:Y12)</f>
        <v>69389.990000000005</v>
      </c>
      <c r="X12" s="282">
        <v>69389.990000000005</v>
      </c>
      <c r="Y12" s="265"/>
      <c r="Z12" s="270">
        <v>442295.42989999999</v>
      </c>
      <c r="AA12" s="270">
        <v>1187513.9580000001</v>
      </c>
      <c r="AB12" s="327"/>
    </row>
    <row r="13" spans="1:28" s="277" customFormat="1" ht="33">
      <c r="A13" s="263">
        <v>2</v>
      </c>
      <c r="B13" s="268" t="s">
        <v>240</v>
      </c>
      <c r="C13" s="262" t="s">
        <v>21</v>
      </c>
      <c r="D13" s="262" t="s">
        <v>81</v>
      </c>
      <c r="E13" s="262" t="s">
        <v>84</v>
      </c>
      <c r="F13" s="262" t="s">
        <v>123</v>
      </c>
      <c r="G13" s="265">
        <v>243</v>
      </c>
      <c r="H13" s="272">
        <v>60292.68</v>
      </c>
      <c r="I13" s="280">
        <v>165</v>
      </c>
      <c r="J13" s="280">
        <v>110</v>
      </c>
      <c r="K13" s="284">
        <v>70</v>
      </c>
      <c r="L13" s="265" t="s">
        <v>226</v>
      </c>
      <c r="M13" s="265">
        <v>0</v>
      </c>
      <c r="N13" s="267">
        <v>6.9</v>
      </c>
      <c r="O13" s="267"/>
      <c r="P13" s="265" t="s">
        <v>220</v>
      </c>
      <c r="Q13" s="265" t="s">
        <v>234</v>
      </c>
      <c r="R13" s="281">
        <f>SUM(S13:T13)</f>
        <v>78511.5</v>
      </c>
      <c r="S13" s="282">
        <v>78511.5</v>
      </c>
      <c r="T13" s="280">
        <v>0</v>
      </c>
      <c r="U13" s="270">
        <v>436908.16489999997</v>
      </c>
      <c r="V13" s="270">
        <v>1188278.395</v>
      </c>
      <c r="W13" s="283">
        <f>SUM(X13:Y13)</f>
        <v>69389.990000000005</v>
      </c>
      <c r="X13" s="282">
        <v>69389.990000000005</v>
      </c>
      <c r="Y13" s="265"/>
      <c r="Z13" s="270">
        <v>436908.16489999997</v>
      </c>
      <c r="AA13" s="270">
        <v>1188278.395</v>
      </c>
      <c r="AB13" s="327"/>
    </row>
    <row r="14" spans="1:28" s="277" customFormat="1" ht="33">
      <c r="A14" s="263">
        <v>3</v>
      </c>
      <c r="B14" s="268" t="s">
        <v>241</v>
      </c>
      <c r="C14" s="262" t="s">
        <v>21</v>
      </c>
      <c r="D14" s="262" t="s">
        <v>86</v>
      </c>
      <c r="E14" s="262" t="s">
        <v>87</v>
      </c>
      <c r="F14" s="262" t="s">
        <v>124</v>
      </c>
      <c r="G14" s="265">
        <v>243</v>
      </c>
      <c r="H14" s="272">
        <v>20487.8</v>
      </c>
      <c r="I14" s="280">
        <v>285</v>
      </c>
      <c r="J14" s="280">
        <v>190</v>
      </c>
      <c r="K14" s="280">
        <v>85</v>
      </c>
      <c r="L14" s="265" t="s">
        <v>226</v>
      </c>
      <c r="M14" s="265">
        <v>0</v>
      </c>
      <c r="N14" s="267">
        <v>8.1</v>
      </c>
      <c r="O14" s="267"/>
      <c r="P14" s="265" t="s">
        <v>220</v>
      </c>
      <c r="Q14" s="265" t="s">
        <v>234</v>
      </c>
      <c r="R14" s="281">
        <f>SUM(S14:T14)</f>
        <v>78511.5</v>
      </c>
      <c r="S14" s="282">
        <v>78511.5</v>
      </c>
      <c r="T14" s="280">
        <v>0</v>
      </c>
      <c r="U14" s="270">
        <v>439198.18689999997</v>
      </c>
      <c r="V14" s="270">
        <v>1220108.8829999999</v>
      </c>
      <c r="W14" s="283">
        <f>SUM(X14:Y14)</f>
        <v>69389.990000000005</v>
      </c>
      <c r="X14" s="282">
        <v>69389.990000000005</v>
      </c>
      <c r="Y14" s="265"/>
      <c r="Z14" s="270">
        <v>439198.18689999997</v>
      </c>
      <c r="AA14" s="270">
        <v>1220108.8829999999</v>
      </c>
      <c r="AB14" s="327"/>
    </row>
    <row r="15" spans="1:28" s="277" customFormat="1" ht="33">
      <c r="A15" s="263">
        <v>4</v>
      </c>
      <c r="B15" s="268" t="s">
        <v>242</v>
      </c>
      <c r="C15" s="262" t="s">
        <v>21</v>
      </c>
      <c r="D15" s="262" t="s">
        <v>86</v>
      </c>
      <c r="E15" s="262" t="s">
        <v>89</v>
      </c>
      <c r="F15" s="262" t="s">
        <v>125</v>
      </c>
      <c r="G15" s="265">
        <v>182.25</v>
      </c>
      <c r="H15" s="272">
        <v>25487.8</v>
      </c>
      <c r="I15" s="280">
        <v>194</v>
      </c>
      <c r="J15" s="280">
        <v>190</v>
      </c>
      <c r="K15" s="284">
        <v>100</v>
      </c>
      <c r="L15" s="265" t="s">
        <v>227</v>
      </c>
      <c r="M15" s="280">
        <v>540</v>
      </c>
      <c r="N15" s="267">
        <v>3.83</v>
      </c>
      <c r="O15" s="267"/>
      <c r="P15" s="265" t="s">
        <v>220</v>
      </c>
      <c r="Q15" s="265" t="s">
        <v>234</v>
      </c>
      <c r="R15" s="281">
        <f>SUM(S15:T15)</f>
        <v>63691.07</v>
      </c>
      <c r="S15" s="282">
        <v>63691.07</v>
      </c>
      <c r="T15" s="280">
        <v>0</v>
      </c>
      <c r="U15" s="270">
        <v>440894.91149999999</v>
      </c>
      <c r="V15" s="270">
        <v>1210688.0900000001</v>
      </c>
      <c r="W15" s="283">
        <f>SUM(X15:Y15)</f>
        <v>55921.82</v>
      </c>
      <c r="X15" s="282">
        <v>55921.82</v>
      </c>
      <c r="Y15" s="265"/>
      <c r="Z15" s="270">
        <v>440894.91149999999</v>
      </c>
      <c r="AA15" s="270">
        <v>1210688.0900000001</v>
      </c>
      <c r="AB15" s="327"/>
    </row>
    <row r="16" spans="1:28" s="277" customFormat="1" ht="33.75" thickBot="1">
      <c r="A16" s="285">
        <v>5</v>
      </c>
      <c r="B16" s="286" t="s">
        <v>243</v>
      </c>
      <c r="C16" s="287" t="s">
        <v>21</v>
      </c>
      <c r="D16" s="287" t="s">
        <v>47</v>
      </c>
      <c r="E16" s="287" t="s">
        <v>91</v>
      </c>
      <c r="F16" s="287" t="s">
        <v>126</v>
      </c>
      <c r="G16" s="288">
        <v>243</v>
      </c>
      <c r="H16" s="289">
        <v>292682.93</v>
      </c>
      <c r="I16" s="290">
        <v>90</v>
      </c>
      <c r="J16" s="290">
        <v>60</v>
      </c>
      <c r="K16" s="290">
        <v>24</v>
      </c>
      <c r="L16" s="288" t="s">
        <v>226</v>
      </c>
      <c r="M16" s="288">
        <v>0</v>
      </c>
      <c r="N16" s="291">
        <v>5.31</v>
      </c>
      <c r="O16" s="291"/>
      <c r="P16" s="288" t="s">
        <v>220</v>
      </c>
      <c r="Q16" s="288" t="s">
        <v>234</v>
      </c>
      <c r="R16" s="292">
        <f>SUM(S16:T16)</f>
        <v>78511.5</v>
      </c>
      <c r="S16" s="293">
        <v>78511.5</v>
      </c>
      <c r="T16" s="290">
        <v>0</v>
      </c>
      <c r="U16" s="294">
        <v>454117.86210000003</v>
      </c>
      <c r="V16" s="294">
        <v>1188433.064</v>
      </c>
      <c r="W16" s="295">
        <f>SUM(X16:Y16)</f>
        <v>69389.990000000005</v>
      </c>
      <c r="X16" s="293">
        <v>69389.990000000005</v>
      </c>
      <c r="Y16" s="288"/>
      <c r="Z16" s="294">
        <v>454117.86210000003</v>
      </c>
      <c r="AA16" s="294">
        <v>1188433.064</v>
      </c>
      <c r="AB16" s="327"/>
    </row>
    <row r="17" spans="1:28" s="89" customFormat="1" ht="17.25" thickTop="1">
      <c r="A17" s="154" t="s">
        <v>312</v>
      </c>
      <c r="B17" s="155" t="s">
        <v>308</v>
      </c>
      <c r="C17" s="156"/>
      <c r="D17" s="157"/>
      <c r="E17" s="157"/>
      <c r="F17" s="157"/>
      <c r="G17" s="158"/>
      <c r="H17" s="156"/>
      <c r="I17" s="157"/>
      <c r="J17" s="157"/>
      <c r="K17" s="157"/>
      <c r="L17" s="158"/>
      <c r="M17" s="158"/>
      <c r="N17" s="157"/>
      <c r="O17" s="157"/>
      <c r="P17" s="157"/>
      <c r="Q17" s="158"/>
      <c r="R17" s="158"/>
      <c r="S17" s="157"/>
      <c r="T17" s="157"/>
      <c r="U17" s="157"/>
      <c r="V17" s="157"/>
      <c r="W17" s="158"/>
      <c r="X17" s="156"/>
      <c r="Y17" s="157"/>
      <c r="Z17" s="157"/>
      <c r="AA17" s="157"/>
      <c r="AB17" s="327"/>
    </row>
    <row r="18" spans="1:28" s="227" customFormat="1" ht="33">
      <c r="A18" s="215">
        <v>1</v>
      </c>
      <c r="B18" s="216" t="s">
        <v>290</v>
      </c>
      <c r="C18" s="217" t="s">
        <v>23</v>
      </c>
      <c r="D18" s="218" t="s">
        <v>54</v>
      </c>
      <c r="E18" s="218" t="s">
        <v>61</v>
      </c>
      <c r="F18" s="218" t="s">
        <v>61</v>
      </c>
      <c r="G18" s="216">
        <v>243</v>
      </c>
      <c r="H18" s="219">
        <v>30000</v>
      </c>
      <c r="I18" s="220">
        <v>186</v>
      </c>
      <c r="J18" s="220">
        <v>124</v>
      </c>
      <c r="K18" s="221">
        <v>67</v>
      </c>
      <c r="L18" s="216" t="s">
        <v>226</v>
      </c>
      <c r="M18" s="220">
        <v>750</v>
      </c>
      <c r="N18" s="222">
        <v>0</v>
      </c>
      <c r="O18" s="222"/>
      <c r="P18" s="216"/>
      <c r="Q18" s="216" t="s">
        <v>234</v>
      </c>
      <c r="R18" s="223">
        <f>SUM(S18:T18)</f>
        <v>78511.5</v>
      </c>
      <c r="S18" s="224">
        <v>78511.5</v>
      </c>
      <c r="T18" s="220">
        <v>0</v>
      </c>
      <c r="U18" s="225">
        <v>441035.72499999998</v>
      </c>
      <c r="V18" s="225">
        <v>1226288.3910000001</v>
      </c>
      <c r="W18" s="226">
        <f>SUM(X18:Y18)</f>
        <v>69389.990000000005</v>
      </c>
      <c r="X18" s="224">
        <v>69389.990000000005</v>
      </c>
      <c r="Y18" s="216"/>
      <c r="Z18" s="225">
        <v>441035.72499999998</v>
      </c>
      <c r="AA18" s="225">
        <v>1226288.3910000001</v>
      </c>
      <c r="AB18" s="327"/>
    </row>
    <row r="19" spans="1:28" s="227" customFormat="1" ht="33">
      <c r="A19" s="215">
        <v>2</v>
      </c>
      <c r="B19" s="216" t="s">
        <v>289</v>
      </c>
      <c r="C19" s="217" t="s">
        <v>23</v>
      </c>
      <c r="D19" s="218" t="s">
        <v>54</v>
      </c>
      <c r="E19" s="218" t="s">
        <v>94</v>
      </c>
      <c r="F19" s="218" t="s">
        <v>127</v>
      </c>
      <c r="G19" s="216">
        <v>243</v>
      </c>
      <c r="H19" s="219">
        <v>128690</v>
      </c>
      <c r="I19" s="220">
        <v>102</v>
      </c>
      <c r="J19" s="220">
        <v>68</v>
      </c>
      <c r="K19" s="220">
        <v>32</v>
      </c>
      <c r="L19" s="216" t="s">
        <v>226</v>
      </c>
      <c r="M19" s="216">
        <v>0</v>
      </c>
      <c r="N19" s="228">
        <v>8.25</v>
      </c>
      <c r="O19" s="228"/>
      <c r="P19" s="216" t="s">
        <v>220</v>
      </c>
      <c r="Q19" s="216" t="s">
        <v>234</v>
      </c>
      <c r="R19" s="223">
        <f>SUM(S19:T19)</f>
        <v>78511.5</v>
      </c>
      <c r="S19" s="224">
        <v>78511.5</v>
      </c>
      <c r="T19" s="220">
        <v>0</v>
      </c>
      <c r="U19" s="225">
        <v>448736.23959999997</v>
      </c>
      <c r="V19" s="225">
        <v>1221322.409</v>
      </c>
      <c r="W19" s="226">
        <f>SUM(X19:Y19)</f>
        <v>69389.990000000005</v>
      </c>
      <c r="X19" s="224">
        <v>69389.990000000005</v>
      </c>
      <c r="Y19" s="216"/>
      <c r="Z19" s="225">
        <v>448736.23959999997</v>
      </c>
      <c r="AA19" s="225">
        <v>1221322.409</v>
      </c>
      <c r="AB19" s="327"/>
    </row>
    <row r="20" spans="1:28" s="227" customFormat="1" ht="33">
      <c r="A20" s="215">
        <v>3</v>
      </c>
      <c r="B20" s="216" t="s">
        <v>288</v>
      </c>
      <c r="C20" s="217" t="s">
        <v>23</v>
      </c>
      <c r="D20" s="218" t="s">
        <v>96</v>
      </c>
      <c r="E20" s="218" t="s">
        <v>97</v>
      </c>
      <c r="F20" s="218" t="s">
        <v>128</v>
      </c>
      <c r="G20" s="216">
        <v>182.25</v>
      </c>
      <c r="H20" s="219">
        <v>54988</v>
      </c>
      <c r="I20" s="220">
        <v>1235</v>
      </c>
      <c r="J20" s="220">
        <v>823</v>
      </c>
      <c r="K20" s="220">
        <v>286</v>
      </c>
      <c r="L20" s="216" t="s">
        <v>226</v>
      </c>
      <c r="M20" s="216">
        <v>0</v>
      </c>
      <c r="N20" s="228">
        <v>5.4</v>
      </c>
      <c r="O20" s="228"/>
      <c r="P20" s="216" t="s">
        <v>220</v>
      </c>
      <c r="Q20" s="216" t="s">
        <v>234</v>
      </c>
      <c r="R20" s="223">
        <f>SUM(S20:T20)</f>
        <v>63691.07</v>
      </c>
      <c r="S20" s="224">
        <v>63691.07</v>
      </c>
      <c r="T20" s="220">
        <v>0</v>
      </c>
      <c r="U20" s="225">
        <v>467958.44919999997</v>
      </c>
      <c r="V20" s="225">
        <v>1175168.7779999999</v>
      </c>
      <c r="W20" s="226">
        <f>SUM(X20:Y20)</f>
        <v>55921.82</v>
      </c>
      <c r="X20" s="224">
        <v>55921.82</v>
      </c>
      <c r="Y20" s="216"/>
      <c r="Z20" s="225">
        <v>467958.44919999997</v>
      </c>
      <c r="AA20" s="225">
        <v>1175168.7779999999</v>
      </c>
      <c r="AB20" s="327"/>
    </row>
    <row r="21" spans="1:28" s="227" customFormat="1" ht="33">
      <c r="A21" s="215">
        <v>4</v>
      </c>
      <c r="B21" s="216" t="s">
        <v>287</v>
      </c>
      <c r="C21" s="217" t="s">
        <v>23</v>
      </c>
      <c r="D21" s="218" t="s">
        <v>99</v>
      </c>
      <c r="E21" s="218" t="s">
        <v>100</v>
      </c>
      <c r="F21" s="218" t="s">
        <v>129</v>
      </c>
      <c r="G21" s="216">
        <v>243</v>
      </c>
      <c r="H21" s="219">
        <v>69756</v>
      </c>
      <c r="I21" s="220">
        <v>398</v>
      </c>
      <c r="J21" s="220">
        <v>265</v>
      </c>
      <c r="K21" s="220">
        <v>142</v>
      </c>
      <c r="L21" s="216" t="s">
        <v>227</v>
      </c>
      <c r="M21" s="216">
        <v>0</v>
      </c>
      <c r="N21" s="228">
        <v>4.67</v>
      </c>
      <c r="O21" s="228"/>
      <c r="P21" s="216" t="s">
        <v>220</v>
      </c>
      <c r="Q21" s="216" t="s">
        <v>234</v>
      </c>
      <c r="R21" s="223">
        <f>SUM(S21:T21)</f>
        <v>78511.5</v>
      </c>
      <c r="S21" s="224">
        <v>78511.5</v>
      </c>
      <c r="T21" s="220">
        <v>0</v>
      </c>
      <c r="U21" s="225">
        <v>484328.04139999999</v>
      </c>
      <c r="V21" s="225">
        <v>1236979.7720000001</v>
      </c>
      <c r="W21" s="226">
        <f>SUM(X21:Y21)</f>
        <v>69389.990000000005</v>
      </c>
      <c r="X21" s="224">
        <v>69389.990000000005</v>
      </c>
      <c r="Y21" s="216"/>
      <c r="Z21" s="225">
        <v>484328.04139999999</v>
      </c>
      <c r="AA21" s="225">
        <v>1236979.7720000001</v>
      </c>
      <c r="AB21" s="327"/>
    </row>
    <row r="22" spans="1:28" s="227" customFormat="1" ht="33.75" thickBot="1">
      <c r="A22" s="215">
        <v>5</v>
      </c>
      <c r="B22" s="216" t="s">
        <v>286</v>
      </c>
      <c r="C22" s="217" t="s">
        <v>23</v>
      </c>
      <c r="D22" s="218" t="s">
        <v>102</v>
      </c>
      <c r="E22" s="218" t="s">
        <v>103</v>
      </c>
      <c r="F22" s="218" t="s">
        <v>130</v>
      </c>
      <c r="G22" s="216">
        <v>182.25</v>
      </c>
      <c r="H22" s="219">
        <v>133718</v>
      </c>
      <c r="I22" s="220">
        <v>113</v>
      </c>
      <c r="J22" s="220">
        <v>75</v>
      </c>
      <c r="K22" s="221">
        <v>28</v>
      </c>
      <c r="L22" s="216" t="s">
        <v>226</v>
      </c>
      <c r="M22" s="216">
        <v>0</v>
      </c>
      <c r="N22" s="222">
        <v>0</v>
      </c>
      <c r="O22" s="222"/>
      <c r="P22" s="216"/>
      <c r="Q22" s="216" t="s">
        <v>234</v>
      </c>
      <c r="R22" s="223">
        <f>SUM(S22:T22)</f>
        <v>63691.07</v>
      </c>
      <c r="S22" s="224">
        <v>63691.07</v>
      </c>
      <c r="T22" s="220">
        <v>0</v>
      </c>
      <c r="U22" s="225">
        <v>467261.255</v>
      </c>
      <c r="V22" s="225">
        <v>1226252.6610000001</v>
      </c>
      <c r="W22" s="226">
        <f>SUM(X22:Y22)</f>
        <v>55921.82</v>
      </c>
      <c r="X22" s="224">
        <v>55921.82</v>
      </c>
      <c r="Y22" s="216"/>
      <c r="Z22" s="225">
        <v>467261.255</v>
      </c>
      <c r="AA22" s="225">
        <v>1226252.6610000001</v>
      </c>
      <c r="AB22" s="327"/>
    </row>
    <row r="23" spans="1:28" s="89" customFormat="1" ht="17.25" thickTop="1">
      <c r="A23" s="154" t="s">
        <v>313</v>
      </c>
      <c r="B23" s="155" t="s">
        <v>314</v>
      </c>
      <c r="C23" s="156"/>
      <c r="D23" s="157"/>
      <c r="E23" s="157"/>
      <c r="F23" s="157"/>
      <c r="G23" s="158"/>
      <c r="H23" s="156"/>
      <c r="I23" s="157"/>
      <c r="J23" s="157"/>
      <c r="K23" s="157"/>
      <c r="L23" s="158"/>
      <c r="M23" s="158"/>
      <c r="N23" s="157"/>
      <c r="O23" s="157"/>
      <c r="P23" s="157"/>
      <c r="Q23" s="158"/>
      <c r="R23" s="158"/>
      <c r="S23" s="157"/>
      <c r="T23" s="157"/>
      <c r="U23" s="157"/>
      <c r="V23" s="157"/>
      <c r="W23" s="158"/>
      <c r="X23" s="156"/>
      <c r="Y23" s="157"/>
      <c r="Z23" s="157"/>
      <c r="AA23" s="157"/>
      <c r="AB23" s="327"/>
    </row>
    <row r="24" spans="1:28" s="239" customFormat="1" ht="33">
      <c r="A24" s="229">
        <v>1</v>
      </c>
      <c r="B24" s="230" t="s">
        <v>244</v>
      </c>
      <c r="C24" s="231" t="s">
        <v>24</v>
      </c>
      <c r="D24" s="231" t="s">
        <v>105</v>
      </c>
      <c r="E24" s="231" t="s">
        <v>106</v>
      </c>
      <c r="F24" s="231" t="s">
        <v>131</v>
      </c>
      <c r="G24" s="230">
        <v>243</v>
      </c>
      <c r="H24" s="232">
        <f>38614400/4000</f>
        <v>9653.6</v>
      </c>
      <c r="I24" s="233">
        <v>149</v>
      </c>
      <c r="J24" s="233">
        <v>99</v>
      </c>
      <c r="K24" s="234">
        <v>39</v>
      </c>
      <c r="L24" s="230" t="s">
        <v>227</v>
      </c>
      <c r="M24" s="230">
        <v>0</v>
      </c>
      <c r="N24" s="235">
        <v>4.9000000000000004</v>
      </c>
      <c r="O24" s="235"/>
      <c r="P24" s="230" t="s">
        <v>220</v>
      </c>
      <c r="Q24" s="230" t="s">
        <v>234</v>
      </c>
      <c r="R24" s="236">
        <f>SUM(S24:T24)</f>
        <v>78511.5</v>
      </c>
      <c r="S24" s="232">
        <v>78511.5</v>
      </c>
      <c r="T24" s="233">
        <v>0</v>
      </c>
      <c r="U24" s="237">
        <v>587073.78159999999</v>
      </c>
      <c r="V24" s="237">
        <v>1294850.1040000001</v>
      </c>
      <c r="W24" s="238">
        <f>SUM(X24:Y24)</f>
        <v>69389.990000000005</v>
      </c>
      <c r="X24" s="232">
        <v>69389.990000000005</v>
      </c>
      <c r="Y24" s="230"/>
      <c r="Z24" s="237">
        <v>587073.78159999999</v>
      </c>
      <c r="AA24" s="237">
        <v>1294850.1040000001</v>
      </c>
      <c r="AB24" s="327"/>
    </row>
    <row r="25" spans="1:28" s="239" customFormat="1" ht="33">
      <c r="A25" s="229">
        <v>2</v>
      </c>
      <c r="B25" s="230" t="s">
        <v>245</v>
      </c>
      <c r="C25" s="231" t="s">
        <v>24</v>
      </c>
      <c r="D25" s="231" t="s">
        <v>105</v>
      </c>
      <c r="E25" s="231" t="s">
        <v>108</v>
      </c>
      <c r="F25" s="231" t="s">
        <v>132</v>
      </c>
      <c r="G25" s="230">
        <v>182.25</v>
      </c>
      <c r="H25" s="232">
        <f>10293600/4000</f>
        <v>2573.4</v>
      </c>
      <c r="I25" s="233">
        <v>210</v>
      </c>
      <c r="J25" s="233">
        <v>140</v>
      </c>
      <c r="K25" s="234">
        <v>90</v>
      </c>
      <c r="L25" s="230" t="s">
        <v>226</v>
      </c>
      <c r="M25" s="230">
        <v>0</v>
      </c>
      <c r="N25" s="235">
        <v>3.8</v>
      </c>
      <c r="O25" s="235"/>
      <c r="P25" s="230" t="s">
        <v>220</v>
      </c>
      <c r="Q25" s="230" t="s">
        <v>234</v>
      </c>
      <c r="R25" s="236">
        <f>SUM(S25:T25)</f>
        <v>60658.16</v>
      </c>
      <c r="S25" s="232">
        <v>60658.16</v>
      </c>
      <c r="T25" s="233">
        <v>0</v>
      </c>
      <c r="U25" s="237">
        <v>596615.19059999997</v>
      </c>
      <c r="V25" s="237">
        <v>1303179.4339999999</v>
      </c>
      <c r="W25" s="238">
        <f>SUM(X25:Y25)</f>
        <v>55921.82</v>
      </c>
      <c r="X25" s="232">
        <v>55921.82</v>
      </c>
      <c r="Y25" s="230"/>
      <c r="Z25" s="237">
        <v>596615.19059999997</v>
      </c>
      <c r="AA25" s="237">
        <v>1303179.4339999999</v>
      </c>
      <c r="AB25" s="327"/>
    </row>
    <row r="26" spans="1:28" s="239" customFormat="1" ht="33">
      <c r="A26" s="229">
        <v>3</v>
      </c>
      <c r="B26" s="230" t="s">
        <v>246</v>
      </c>
      <c r="C26" s="231" t="s">
        <v>24</v>
      </c>
      <c r="D26" s="231" t="s">
        <v>34</v>
      </c>
      <c r="E26" s="231" t="s">
        <v>35</v>
      </c>
      <c r="F26" s="231" t="s">
        <v>133</v>
      </c>
      <c r="G26" s="230">
        <v>450</v>
      </c>
      <c r="H26" s="232">
        <f>6300000/4000</f>
        <v>1575</v>
      </c>
      <c r="I26" s="233">
        <v>81</v>
      </c>
      <c r="J26" s="233">
        <v>54</v>
      </c>
      <c r="K26" s="233">
        <v>10</v>
      </c>
      <c r="L26" s="230" t="s">
        <v>227</v>
      </c>
      <c r="M26" s="231">
        <v>200</v>
      </c>
      <c r="N26" s="240">
        <v>0</v>
      </c>
      <c r="O26" s="240"/>
      <c r="P26" s="230"/>
      <c r="Q26" s="230" t="s">
        <v>234</v>
      </c>
      <c r="R26" s="236">
        <f>SUM(S26:T26)</f>
        <v>121993.64</v>
      </c>
      <c r="S26" s="232">
        <v>121993.64</v>
      </c>
      <c r="T26" s="233">
        <v>0</v>
      </c>
      <c r="U26" s="237">
        <v>599599.86580000003</v>
      </c>
      <c r="V26" s="237">
        <v>1335761.3870000001</v>
      </c>
      <c r="W26" s="238">
        <f>SUM(X26:Y26)</f>
        <v>111029.67</v>
      </c>
      <c r="X26" s="232">
        <v>111029.67</v>
      </c>
      <c r="Y26" s="230"/>
      <c r="Z26" s="237">
        <v>599599.86580000003</v>
      </c>
      <c r="AA26" s="237">
        <v>1335761.3870000001</v>
      </c>
      <c r="AB26" s="327"/>
    </row>
    <row r="27" spans="1:28" s="239" customFormat="1" ht="33">
      <c r="A27" s="229">
        <v>4</v>
      </c>
      <c r="B27" s="230" t="s">
        <v>247</v>
      </c>
      <c r="C27" s="231" t="s">
        <v>24</v>
      </c>
      <c r="D27" s="231" t="s">
        <v>34</v>
      </c>
      <c r="E27" s="231" t="s">
        <v>34</v>
      </c>
      <c r="F27" s="231" t="s">
        <v>134</v>
      </c>
      <c r="G27" s="230">
        <v>243</v>
      </c>
      <c r="H27" s="232">
        <f>10293600/4000</f>
        <v>2573.4</v>
      </c>
      <c r="I27" s="233">
        <v>207</v>
      </c>
      <c r="J27" s="233">
        <v>138</v>
      </c>
      <c r="K27" s="234">
        <v>44</v>
      </c>
      <c r="L27" s="230" t="s">
        <v>228</v>
      </c>
      <c r="M27" s="230">
        <v>0</v>
      </c>
      <c r="N27" s="235">
        <v>9.77</v>
      </c>
      <c r="O27" s="235"/>
      <c r="P27" s="230" t="s">
        <v>220</v>
      </c>
      <c r="Q27" s="230" t="s">
        <v>234</v>
      </c>
      <c r="R27" s="236">
        <f>SUM(S27:T27)</f>
        <v>78511.5</v>
      </c>
      <c r="S27" s="232">
        <v>78511.5</v>
      </c>
      <c r="T27" s="233">
        <v>0</v>
      </c>
      <c r="U27" s="237">
        <v>592934.4939</v>
      </c>
      <c r="V27" s="237">
        <v>1332194.08</v>
      </c>
      <c r="W27" s="238">
        <f>SUM(X27:Y27)</f>
        <v>69389.990000000005</v>
      </c>
      <c r="X27" s="232">
        <v>69389.990000000005</v>
      </c>
      <c r="Y27" s="230"/>
      <c r="Z27" s="237">
        <v>592934.4939</v>
      </c>
      <c r="AA27" s="237">
        <v>1332194.08</v>
      </c>
      <c r="AB27" s="327"/>
    </row>
    <row r="28" spans="1:28" s="239" customFormat="1" ht="33">
      <c r="A28" s="229">
        <v>5</v>
      </c>
      <c r="B28" s="230" t="s">
        <v>248</v>
      </c>
      <c r="C28" s="231" t="s">
        <v>24</v>
      </c>
      <c r="D28" s="231" t="s">
        <v>112</v>
      </c>
      <c r="E28" s="231" t="s">
        <v>113</v>
      </c>
      <c r="F28" s="231" t="s">
        <v>135</v>
      </c>
      <c r="G28" s="230">
        <v>450</v>
      </c>
      <c r="H28" s="232">
        <f>56947215/4000</f>
        <v>14236.803749999999</v>
      </c>
      <c r="I28" s="233">
        <v>128</v>
      </c>
      <c r="J28" s="233">
        <v>85</v>
      </c>
      <c r="K28" s="234">
        <v>21</v>
      </c>
      <c r="L28" s="230" t="s">
        <v>228</v>
      </c>
      <c r="M28" s="230">
        <v>0</v>
      </c>
      <c r="N28" s="235">
        <v>12</v>
      </c>
      <c r="O28" s="235"/>
      <c r="P28" s="230" t="s">
        <v>219</v>
      </c>
      <c r="Q28" s="230" t="s">
        <v>234</v>
      </c>
      <c r="R28" s="236">
        <f>SUM(S28:T28)</f>
        <v>121993.64</v>
      </c>
      <c r="S28" s="232">
        <v>121993.64</v>
      </c>
      <c r="T28" s="233">
        <v>0</v>
      </c>
      <c r="U28" s="237">
        <v>573734.93409999995</v>
      </c>
      <c r="V28" s="237">
        <v>1341623.304</v>
      </c>
      <c r="W28" s="238">
        <f>SUM(X28:Y28)</f>
        <v>111029.67</v>
      </c>
      <c r="X28" s="232">
        <v>111029.67</v>
      </c>
      <c r="Y28" s="230"/>
      <c r="Z28" s="237">
        <v>573734.93409999995</v>
      </c>
      <c r="AA28" s="237">
        <v>1341623.304</v>
      </c>
      <c r="AB28" s="328"/>
    </row>
    <row r="29" spans="1:28" s="170" customFormat="1" ht="20.25" customHeight="1" thickBot="1">
      <c r="A29" s="159"/>
      <c r="B29" s="164" t="s">
        <v>318</v>
      </c>
      <c r="C29" s="166"/>
      <c r="D29" s="160"/>
      <c r="E29" s="160"/>
      <c r="F29" s="160"/>
      <c r="G29" s="166"/>
      <c r="H29" s="167">
        <f>SUM(H6:H28)</f>
        <v>1234869.3737499998</v>
      </c>
      <c r="I29" s="160">
        <f>SUM(I6:I28)</f>
        <v>6466</v>
      </c>
      <c r="J29" s="160">
        <f>SUM(J6:J28)</f>
        <v>4368</v>
      </c>
      <c r="K29" s="161">
        <f>SUM(K6:K28)</f>
        <v>2151</v>
      </c>
      <c r="L29" s="164"/>
      <c r="M29" s="164"/>
      <c r="N29" s="162">
        <f>SUM(N6:N28)</f>
        <v>106.17</v>
      </c>
      <c r="O29" s="162"/>
      <c r="P29" s="164"/>
      <c r="Q29" s="164"/>
      <c r="R29" s="163">
        <f>SUM(R6:R28)</f>
        <v>1623541.3599999996</v>
      </c>
      <c r="S29" s="163">
        <f>SUM(S6:S28)</f>
        <v>1623541.3599999996</v>
      </c>
      <c r="T29" s="164"/>
      <c r="U29" s="165"/>
      <c r="V29" s="165"/>
      <c r="W29" s="168">
        <f>SUM(W6:W28)</f>
        <v>1445377.9899999998</v>
      </c>
      <c r="X29" s="167">
        <f>SUM(X6:X28)</f>
        <v>1445377.9899999998</v>
      </c>
      <c r="Y29" s="169">
        <f>SUM(Y6:Y28)</f>
        <v>0</v>
      </c>
      <c r="Z29" s="165"/>
      <c r="AA29" s="165"/>
      <c r="AB29" s="164"/>
    </row>
    <row r="30" spans="1:28" ht="17.25" thickTop="1"/>
  </sheetData>
  <sortState xmlns:xlrd2="http://schemas.microsoft.com/office/spreadsheetml/2017/richdata2" ref="A5:AA24">
    <sortCondition ref="C5:C24"/>
  </sortState>
  <mergeCells count="15">
    <mergeCell ref="W3:AA3"/>
    <mergeCell ref="AB3:AB4"/>
    <mergeCell ref="AB6:AB28"/>
    <mergeCell ref="J3:J4"/>
    <mergeCell ref="K3:K4"/>
    <mergeCell ref="L3:O3"/>
    <mergeCell ref="P3:P4"/>
    <mergeCell ref="Q3:Q4"/>
    <mergeCell ref="R3:V3"/>
    <mergeCell ref="I3:I4"/>
    <mergeCell ref="A3:A4"/>
    <mergeCell ref="B3:B4"/>
    <mergeCell ref="C3:F3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44"/>
  <sheetViews>
    <sheetView zoomScaleNormal="100" workbookViewId="0">
      <pane xSplit="5" ySplit="3" topLeftCell="F43" activePane="bottomRight" state="frozen"/>
      <selection pane="topRight" activeCell="F1" sqref="F1"/>
      <selection pane="bottomLeft" activeCell="A5" sqref="A5"/>
      <selection pane="bottomRight" activeCell="C30" sqref="C30"/>
    </sheetView>
  </sheetViews>
  <sheetFormatPr defaultRowHeight="16.5"/>
  <cols>
    <col min="1" max="1" width="6" style="86" customWidth="1"/>
    <col min="2" max="2" width="38.42578125" style="87" customWidth="1"/>
    <col min="3" max="3" width="15.5703125" style="88" bestFit="1" customWidth="1"/>
    <col min="4" max="4" width="15.5703125" style="87" bestFit="1" customWidth="1"/>
    <col min="5" max="5" width="27.140625" style="87" bestFit="1" customWidth="1"/>
    <col min="6" max="6" width="21.5703125" style="87" customWidth="1"/>
    <col min="7" max="7" width="16.42578125" style="87" customWidth="1"/>
    <col min="8" max="8" width="15" style="86" customWidth="1"/>
    <col min="9" max="9" width="12.85546875" style="91" customWidth="1"/>
    <col min="10" max="10" width="11.85546875" style="91" customWidth="1"/>
    <col min="11" max="11" width="12.5703125" style="91" customWidth="1"/>
    <col min="12" max="12" width="34" style="87" customWidth="1"/>
    <col min="13" max="13" width="14.5703125" style="87" customWidth="1"/>
    <col min="14" max="15" width="13.5703125" style="91" customWidth="1"/>
    <col min="16" max="16" width="37.7109375" style="87" customWidth="1"/>
    <col min="17" max="17" width="34" style="87" customWidth="1"/>
    <col min="18" max="18" width="16.5703125" style="87" customWidth="1"/>
    <col min="19" max="19" width="13.42578125" style="87" bestFit="1" customWidth="1"/>
    <col min="20" max="22" width="9" style="87" customWidth="1"/>
    <col min="23" max="23" width="14.85546875" style="87" customWidth="1"/>
    <col min="24" max="24" width="11.28515625" style="88" bestFit="1" customWidth="1"/>
    <col min="25" max="25" width="9.85546875" style="87" customWidth="1"/>
    <col min="26" max="27" width="9.140625" style="87"/>
    <col min="28" max="28" width="22" style="87" customWidth="1"/>
    <col min="29" max="16384" width="9.140625" style="87"/>
  </cols>
  <sheetData>
    <row r="1" spans="1:28" s="173" customFormat="1" ht="17.25" thickBot="1">
      <c r="A1" s="172" t="s">
        <v>316</v>
      </c>
      <c r="H1" s="174"/>
      <c r="I1" s="175"/>
      <c r="J1" s="175"/>
      <c r="K1" s="175"/>
      <c r="N1" s="175"/>
      <c r="O1" s="175"/>
      <c r="Q1" s="176"/>
    </row>
    <row r="2" spans="1:28" s="171" customFormat="1" ht="37.5" customHeight="1" thickTop="1">
      <c r="A2" s="322" t="s">
        <v>13</v>
      </c>
      <c r="B2" s="320" t="s">
        <v>22</v>
      </c>
      <c r="C2" s="320" t="s">
        <v>18</v>
      </c>
      <c r="D2" s="320"/>
      <c r="E2" s="320"/>
      <c r="F2" s="320"/>
      <c r="G2" s="320" t="s">
        <v>0</v>
      </c>
      <c r="H2" s="324" t="s">
        <v>1</v>
      </c>
      <c r="I2" s="320" t="s">
        <v>2</v>
      </c>
      <c r="J2" s="320" t="s">
        <v>3</v>
      </c>
      <c r="K2" s="320" t="s">
        <v>4</v>
      </c>
      <c r="L2" s="329" t="s">
        <v>5</v>
      </c>
      <c r="M2" s="330"/>
      <c r="N2" s="330"/>
      <c r="O2" s="331"/>
      <c r="P2" s="320" t="s">
        <v>6</v>
      </c>
      <c r="Q2" s="320" t="s">
        <v>7</v>
      </c>
      <c r="R2" s="320" t="s">
        <v>19</v>
      </c>
      <c r="S2" s="320"/>
      <c r="T2" s="320"/>
      <c r="U2" s="320"/>
      <c r="V2" s="320"/>
      <c r="W2" s="320" t="s">
        <v>20</v>
      </c>
      <c r="X2" s="320"/>
      <c r="Y2" s="320"/>
      <c r="Z2" s="320"/>
      <c r="AA2" s="320"/>
      <c r="AB2" s="320" t="s">
        <v>26</v>
      </c>
    </row>
    <row r="3" spans="1:28" s="171" customFormat="1" ht="50.25" thickBot="1">
      <c r="A3" s="323"/>
      <c r="B3" s="321"/>
      <c r="C3" s="93" t="s">
        <v>14</v>
      </c>
      <c r="D3" s="94" t="s">
        <v>15</v>
      </c>
      <c r="E3" s="94" t="s">
        <v>16</v>
      </c>
      <c r="F3" s="94" t="s">
        <v>17</v>
      </c>
      <c r="G3" s="321"/>
      <c r="H3" s="325"/>
      <c r="I3" s="321"/>
      <c r="J3" s="321"/>
      <c r="K3" s="321"/>
      <c r="L3" s="94" t="s">
        <v>218</v>
      </c>
      <c r="M3" s="94" t="s">
        <v>233</v>
      </c>
      <c r="N3" s="94" t="s">
        <v>217</v>
      </c>
      <c r="O3" s="94" t="s">
        <v>232</v>
      </c>
      <c r="P3" s="321"/>
      <c r="Q3" s="321"/>
      <c r="R3" s="94" t="s">
        <v>8</v>
      </c>
      <c r="S3" s="94" t="s">
        <v>9</v>
      </c>
      <c r="T3" s="94" t="s">
        <v>10</v>
      </c>
      <c r="U3" s="94" t="s">
        <v>11</v>
      </c>
      <c r="V3" s="94" t="s">
        <v>12</v>
      </c>
      <c r="W3" s="94" t="s">
        <v>8</v>
      </c>
      <c r="X3" s="93" t="s">
        <v>9</v>
      </c>
      <c r="Y3" s="94" t="s">
        <v>10</v>
      </c>
      <c r="Z3" s="94" t="s">
        <v>11</v>
      </c>
      <c r="AA3" s="94" t="s">
        <v>12</v>
      </c>
      <c r="AB3" s="321"/>
    </row>
    <row r="4" spans="1:28" s="89" customFormat="1" ht="17.25" thickTop="1">
      <c r="A4" s="132" t="s">
        <v>307</v>
      </c>
      <c r="B4" s="153" t="s">
        <v>309</v>
      </c>
      <c r="C4" s="151"/>
      <c r="D4" s="150"/>
      <c r="E4" s="150"/>
      <c r="F4" s="150"/>
      <c r="G4" s="152"/>
      <c r="H4" s="151"/>
      <c r="I4" s="150"/>
      <c r="J4" s="150"/>
      <c r="K4" s="150"/>
      <c r="L4" s="152"/>
      <c r="M4" s="152"/>
      <c r="N4" s="150"/>
      <c r="O4" s="150"/>
      <c r="P4" s="150"/>
      <c r="Q4" s="152"/>
      <c r="R4" s="152"/>
      <c r="S4" s="150"/>
      <c r="T4" s="150"/>
      <c r="U4" s="150"/>
      <c r="V4" s="150"/>
      <c r="W4" s="152"/>
      <c r="X4" s="151"/>
      <c r="Y4" s="150"/>
      <c r="Z4" s="150"/>
      <c r="AA4" s="150"/>
      <c r="AB4" s="150"/>
    </row>
    <row r="5" spans="1:28" s="125" customFormat="1" ht="33">
      <c r="A5" s="111">
        <v>1</v>
      </c>
      <c r="B5" s="112" t="s">
        <v>273</v>
      </c>
      <c r="C5" s="113" t="s">
        <v>25</v>
      </c>
      <c r="D5" s="112" t="s">
        <v>31</v>
      </c>
      <c r="E5" s="112" t="s">
        <v>184</v>
      </c>
      <c r="F5" s="114" t="s">
        <v>185</v>
      </c>
      <c r="G5" s="115">
        <v>3200</v>
      </c>
      <c r="H5" s="116">
        <v>12500</v>
      </c>
      <c r="I5" s="111">
        <v>114</v>
      </c>
      <c r="J5" s="111">
        <v>76</v>
      </c>
      <c r="K5" s="111">
        <v>59</v>
      </c>
      <c r="L5" s="117" t="s">
        <v>226</v>
      </c>
      <c r="M5" s="118"/>
      <c r="N5" s="119">
        <v>5.5</v>
      </c>
      <c r="O5" s="119"/>
      <c r="P5" s="117" t="s">
        <v>220</v>
      </c>
      <c r="Q5" s="117" t="s">
        <v>234</v>
      </c>
      <c r="R5" s="120">
        <f>SUM(S5:T5)</f>
        <v>107542.13</v>
      </c>
      <c r="S5" s="121">
        <v>107542.13</v>
      </c>
      <c r="T5" s="122"/>
      <c r="U5" s="123">
        <f>'[1]Selected-2021'!$S$30</f>
        <v>514119</v>
      </c>
      <c r="V5" s="123">
        <f>'[1]Selected-2021'!$T$30</f>
        <v>1340850</v>
      </c>
      <c r="W5" s="124"/>
      <c r="X5" s="124"/>
      <c r="Y5" s="124"/>
      <c r="Z5" s="123">
        <f>'[1]Selected-2021'!$S$30</f>
        <v>514119</v>
      </c>
      <c r="AA5" s="123">
        <f>'[1]Selected-2021'!$T$30</f>
        <v>1340850</v>
      </c>
      <c r="AB5" s="326" t="s">
        <v>211</v>
      </c>
    </row>
    <row r="6" spans="1:28" s="125" customFormat="1" ht="33">
      <c r="A6" s="111">
        <v>2</v>
      </c>
      <c r="B6" s="112" t="s">
        <v>274</v>
      </c>
      <c r="C6" s="113" t="s">
        <v>25</v>
      </c>
      <c r="D6" s="114" t="s">
        <v>28</v>
      </c>
      <c r="E6" s="114" t="s">
        <v>186</v>
      </c>
      <c r="F6" s="114" t="s">
        <v>186</v>
      </c>
      <c r="G6" s="115">
        <v>1200</v>
      </c>
      <c r="H6" s="116">
        <v>14600</v>
      </c>
      <c r="I6" s="111">
        <v>143</v>
      </c>
      <c r="J6" s="111">
        <v>38</v>
      </c>
      <c r="K6" s="111">
        <v>23</v>
      </c>
      <c r="L6" s="117" t="s">
        <v>226</v>
      </c>
      <c r="M6" s="118"/>
      <c r="N6" s="126">
        <v>0</v>
      </c>
      <c r="O6" s="126"/>
      <c r="P6" s="117"/>
      <c r="Q6" s="117" t="s">
        <v>234</v>
      </c>
      <c r="R6" s="120">
        <f>SUM(S6:T6)</f>
        <v>107542.13</v>
      </c>
      <c r="S6" s="121">
        <v>107542.13</v>
      </c>
      <c r="T6" s="124"/>
      <c r="U6" s="123">
        <f>'[1]Selected-2021'!$S$31</f>
        <v>492166.96212460502</v>
      </c>
      <c r="V6" s="123">
        <f>'[1]Selected-2021'!$T$31</f>
        <v>1317459.0810654301</v>
      </c>
      <c r="W6" s="124"/>
      <c r="X6" s="124"/>
      <c r="Y6" s="124"/>
      <c r="Z6" s="123">
        <f>'[1]Selected-2021'!$S$31</f>
        <v>492166.96212460502</v>
      </c>
      <c r="AA6" s="123">
        <f>'[1]Selected-2021'!$T$31</f>
        <v>1317459.0810654301</v>
      </c>
      <c r="AB6" s="327"/>
    </row>
    <row r="7" spans="1:28" s="125" customFormat="1" ht="33">
      <c r="A7" s="111">
        <v>3</v>
      </c>
      <c r="B7" s="112" t="s">
        <v>275</v>
      </c>
      <c r="C7" s="113" t="s">
        <v>25</v>
      </c>
      <c r="D7" s="114" t="s">
        <v>29</v>
      </c>
      <c r="E7" s="114" t="s">
        <v>30</v>
      </c>
      <c r="F7" s="112" t="s">
        <v>187</v>
      </c>
      <c r="G7" s="115">
        <v>1600</v>
      </c>
      <c r="H7" s="116">
        <v>51250</v>
      </c>
      <c r="I7" s="111">
        <v>173</v>
      </c>
      <c r="J7" s="111">
        <v>115</v>
      </c>
      <c r="K7" s="111">
        <v>56</v>
      </c>
      <c r="L7" s="117" t="s">
        <v>226</v>
      </c>
      <c r="M7" s="118"/>
      <c r="N7" s="119">
        <v>7.77</v>
      </c>
      <c r="O7" s="119"/>
      <c r="P7" s="117" t="s">
        <v>220</v>
      </c>
      <c r="Q7" s="117" t="s">
        <v>234</v>
      </c>
      <c r="R7" s="120">
        <f>SUM(S7:T7)</f>
        <v>107542.13</v>
      </c>
      <c r="S7" s="121">
        <v>107542.13</v>
      </c>
      <c r="T7" s="124"/>
      <c r="U7" s="123">
        <f>'[1]Selected-2021'!$S$32</f>
        <v>524123.07446759503</v>
      </c>
      <c r="V7" s="123">
        <f>'[1]Selected-2021'!$T$32</f>
        <v>1336195.11642612</v>
      </c>
      <c r="W7" s="124"/>
      <c r="X7" s="124"/>
      <c r="Y7" s="124"/>
      <c r="Z7" s="123">
        <f>'[1]Selected-2021'!$S$32</f>
        <v>524123.07446759503</v>
      </c>
      <c r="AA7" s="123">
        <f>'[1]Selected-2021'!$T$32</f>
        <v>1336195.11642612</v>
      </c>
      <c r="AB7" s="327"/>
    </row>
    <row r="8" spans="1:28" s="125" customFormat="1" ht="33.75" thickBot="1">
      <c r="A8" s="111">
        <v>4</v>
      </c>
      <c r="B8" s="112" t="s">
        <v>283</v>
      </c>
      <c r="C8" s="113" t="s">
        <v>25</v>
      </c>
      <c r="D8" s="114" t="s">
        <v>32</v>
      </c>
      <c r="E8" s="112" t="s">
        <v>188</v>
      </c>
      <c r="F8" s="112" t="s">
        <v>189</v>
      </c>
      <c r="G8" s="117">
        <v>243</v>
      </c>
      <c r="H8" s="116">
        <v>16875</v>
      </c>
      <c r="I8" s="111">
        <v>89</v>
      </c>
      <c r="J8" s="111">
        <v>66</v>
      </c>
      <c r="K8" s="111">
        <v>17</v>
      </c>
      <c r="L8" s="117" t="s">
        <v>227</v>
      </c>
      <c r="M8" s="127"/>
      <c r="N8" s="119">
        <v>8.17</v>
      </c>
      <c r="O8" s="119"/>
      <c r="P8" s="117" t="s">
        <v>220</v>
      </c>
      <c r="Q8" s="117" t="s">
        <v>234</v>
      </c>
      <c r="R8" s="120">
        <f>SUM(S8:T8)</f>
        <v>102946.34</v>
      </c>
      <c r="S8" s="121">
        <v>102946.34</v>
      </c>
      <c r="T8" s="128"/>
      <c r="U8" s="129">
        <v>589913.33850399998</v>
      </c>
      <c r="V8" s="129">
        <v>1321502.734251</v>
      </c>
      <c r="W8" s="128"/>
      <c r="X8" s="128"/>
      <c r="Y8" s="128"/>
      <c r="Z8" s="129">
        <v>589913.33850399998</v>
      </c>
      <c r="AA8" s="129">
        <v>1321502.734251</v>
      </c>
      <c r="AB8" s="327"/>
    </row>
    <row r="9" spans="1:28" s="89" customFormat="1" ht="17.25" thickTop="1">
      <c r="A9" s="154" t="s">
        <v>310</v>
      </c>
      <c r="B9" s="155" t="s">
        <v>311</v>
      </c>
      <c r="C9" s="156"/>
      <c r="D9" s="157"/>
      <c r="E9" s="157"/>
      <c r="F9" s="157"/>
      <c r="G9" s="158"/>
      <c r="H9" s="156"/>
      <c r="I9" s="157"/>
      <c r="J9" s="157"/>
      <c r="K9" s="157"/>
      <c r="L9" s="158"/>
      <c r="M9" s="158"/>
      <c r="N9" s="157"/>
      <c r="O9" s="157"/>
      <c r="P9" s="157"/>
      <c r="Q9" s="158"/>
      <c r="R9" s="158"/>
      <c r="S9" s="157"/>
      <c r="T9" s="157"/>
      <c r="U9" s="157"/>
      <c r="V9" s="157"/>
      <c r="W9" s="158"/>
      <c r="X9" s="156"/>
      <c r="Y9" s="157"/>
      <c r="Z9" s="157"/>
      <c r="AA9" s="157"/>
      <c r="AB9" s="327"/>
    </row>
    <row r="10" spans="1:28" s="277" customFormat="1" ht="33">
      <c r="A10" s="263">
        <v>1</v>
      </c>
      <c r="B10" s="262" t="s">
        <v>27</v>
      </c>
      <c r="C10" s="261" t="s">
        <v>21</v>
      </c>
      <c r="D10" s="261" t="s">
        <v>44</v>
      </c>
      <c r="E10" s="261" t="s">
        <v>139</v>
      </c>
      <c r="F10" s="261" t="s">
        <v>140</v>
      </c>
      <c r="G10" s="265">
        <v>243</v>
      </c>
      <c r="H10" s="272">
        <v>26341.46</v>
      </c>
      <c r="I10" s="263">
        <v>75</v>
      </c>
      <c r="J10" s="263">
        <v>50</v>
      </c>
      <c r="K10" s="263">
        <v>42</v>
      </c>
      <c r="L10" s="265" t="s">
        <v>227</v>
      </c>
      <c r="M10" s="273"/>
      <c r="N10" s="267">
        <v>2.97</v>
      </c>
      <c r="O10" s="267"/>
      <c r="P10" s="265" t="s">
        <v>230</v>
      </c>
      <c r="Q10" s="265" t="s">
        <v>234</v>
      </c>
      <c r="R10" s="274">
        <f t="shared" ref="R10:R17" si="0">SUM(S10:T10)</f>
        <v>107542.13</v>
      </c>
      <c r="S10" s="275">
        <v>107542.13</v>
      </c>
      <c r="T10" s="276"/>
      <c r="U10" s="270">
        <v>490615</v>
      </c>
      <c r="V10" s="270">
        <v>1183246</v>
      </c>
      <c r="W10" s="276"/>
      <c r="X10" s="276"/>
      <c r="Y10" s="276"/>
      <c r="Z10" s="270">
        <v>490615</v>
      </c>
      <c r="AA10" s="270">
        <v>1183246</v>
      </c>
      <c r="AB10" s="327"/>
    </row>
    <row r="11" spans="1:28" s="277" customFormat="1" ht="33">
      <c r="A11" s="263">
        <v>2</v>
      </c>
      <c r="B11" s="262" t="s">
        <v>276</v>
      </c>
      <c r="C11" s="261" t="s">
        <v>21</v>
      </c>
      <c r="D11" s="261" t="s">
        <v>44</v>
      </c>
      <c r="E11" s="261" t="s">
        <v>45</v>
      </c>
      <c r="F11" s="261" t="s">
        <v>45</v>
      </c>
      <c r="G11" s="265">
        <v>243</v>
      </c>
      <c r="H11" s="272">
        <v>68292.679999999993</v>
      </c>
      <c r="I11" s="263">
        <v>449</v>
      </c>
      <c r="J11" s="263">
        <v>299</v>
      </c>
      <c r="K11" s="263">
        <v>175</v>
      </c>
      <c r="L11" s="265" t="s">
        <v>227</v>
      </c>
      <c r="M11" s="273"/>
      <c r="N11" s="267">
        <v>11.94</v>
      </c>
      <c r="O11" s="267"/>
      <c r="P11" s="265" t="s">
        <v>230</v>
      </c>
      <c r="Q11" s="265" t="s">
        <v>234</v>
      </c>
      <c r="R11" s="274">
        <f t="shared" si="0"/>
        <v>107542.13</v>
      </c>
      <c r="S11" s="275">
        <v>107542.13</v>
      </c>
      <c r="T11" s="276"/>
      <c r="U11" s="270">
        <v>488464</v>
      </c>
      <c r="V11" s="270">
        <v>1232071</v>
      </c>
      <c r="W11" s="276"/>
      <c r="X11" s="276" t="s">
        <v>209</v>
      </c>
      <c r="Y11" s="276"/>
      <c r="Z11" s="270">
        <v>488464</v>
      </c>
      <c r="AA11" s="270">
        <v>1232071</v>
      </c>
      <c r="AB11" s="327"/>
    </row>
    <row r="12" spans="1:28" s="277" customFormat="1" ht="33">
      <c r="A12" s="263">
        <v>3</v>
      </c>
      <c r="B12" s="262" t="s">
        <v>277</v>
      </c>
      <c r="C12" s="261" t="s">
        <v>21</v>
      </c>
      <c r="D12" s="262" t="s">
        <v>47</v>
      </c>
      <c r="E12" s="262" t="s">
        <v>143</v>
      </c>
      <c r="F12" s="262" t="s">
        <v>144</v>
      </c>
      <c r="G12" s="265">
        <v>182.25</v>
      </c>
      <c r="H12" s="272">
        <v>30487.8</v>
      </c>
      <c r="I12" s="263">
        <v>164</v>
      </c>
      <c r="J12" s="263">
        <v>109</v>
      </c>
      <c r="K12" s="263">
        <v>72</v>
      </c>
      <c r="L12" s="265" t="s">
        <v>226</v>
      </c>
      <c r="M12" s="273"/>
      <c r="N12" s="278">
        <v>0</v>
      </c>
      <c r="O12" s="278"/>
      <c r="P12" s="265"/>
      <c r="Q12" s="265" t="s">
        <v>234</v>
      </c>
      <c r="R12" s="274">
        <f t="shared" si="0"/>
        <v>102946.34</v>
      </c>
      <c r="S12" s="275">
        <v>102946.34</v>
      </c>
      <c r="T12" s="276"/>
      <c r="U12" s="270">
        <v>491388</v>
      </c>
      <c r="V12" s="270">
        <v>1183685</v>
      </c>
      <c r="W12" s="276"/>
      <c r="X12" s="276"/>
      <c r="Y12" s="276"/>
      <c r="Z12" s="270">
        <v>491388</v>
      </c>
      <c r="AA12" s="270">
        <v>1183685</v>
      </c>
      <c r="AB12" s="327"/>
    </row>
    <row r="13" spans="1:28" s="277" customFormat="1" ht="33">
      <c r="A13" s="263">
        <v>4</v>
      </c>
      <c r="B13" s="262" t="s">
        <v>278</v>
      </c>
      <c r="C13" s="261" t="s">
        <v>21</v>
      </c>
      <c r="D13" s="262" t="s">
        <v>47</v>
      </c>
      <c r="E13" s="262" t="s">
        <v>146</v>
      </c>
      <c r="F13" s="261" t="s">
        <v>48</v>
      </c>
      <c r="G13" s="265">
        <v>182.25</v>
      </c>
      <c r="H13" s="272">
        <v>30487.8</v>
      </c>
      <c r="I13" s="263">
        <v>81</v>
      </c>
      <c r="J13" s="263">
        <v>54</v>
      </c>
      <c r="K13" s="263">
        <v>40</v>
      </c>
      <c r="L13" s="265" t="s">
        <v>227</v>
      </c>
      <c r="M13" s="273"/>
      <c r="N13" s="267">
        <v>3.58</v>
      </c>
      <c r="O13" s="267"/>
      <c r="P13" s="265" t="s">
        <v>229</v>
      </c>
      <c r="Q13" s="265" t="s">
        <v>234</v>
      </c>
      <c r="R13" s="274">
        <f t="shared" si="0"/>
        <v>102946.34</v>
      </c>
      <c r="S13" s="275">
        <v>102946.34</v>
      </c>
      <c r="T13" s="276"/>
      <c r="U13" s="270">
        <v>488464</v>
      </c>
      <c r="V13" s="270">
        <v>1232071</v>
      </c>
      <c r="W13" s="276"/>
      <c r="X13" s="276"/>
      <c r="Y13" s="276"/>
      <c r="Z13" s="270">
        <v>488464</v>
      </c>
      <c r="AA13" s="270">
        <v>1232071</v>
      </c>
      <c r="AB13" s="327"/>
    </row>
    <row r="14" spans="1:28" s="277" customFormat="1" ht="33">
      <c r="A14" s="263">
        <v>5</v>
      </c>
      <c r="B14" s="262" t="s">
        <v>279</v>
      </c>
      <c r="C14" s="261" t="s">
        <v>21</v>
      </c>
      <c r="D14" s="261" t="s">
        <v>148</v>
      </c>
      <c r="E14" s="261" t="s">
        <v>149</v>
      </c>
      <c r="F14" s="261" t="s">
        <v>150</v>
      </c>
      <c r="G14" s="265">
        <v>243</v>
      </c>
      <c r="H14" s="272">
        <v>292682.93</v>
      </c>
      <c r="I14" s="263">
        <v>360</v>
      </c>
      <c r="J14" s="263">
        <v>240</v>
      </c>
      <c r="K14" s="263">
        <v>100</v>
      </c>
      <c r="L14" s="265" t="s">
        <v>226</v>
      </c>
      <c r="M14" s="273"/>
      <c r="N14" s="278">
        <v>0</v>
      </c>
      <c r="O14" s="278"/>
      <c r="P14" s="265"/>
      <c r="Q14" s="265" t="s">
        <v>234</v>
      </c>
      <c r="R14" s="274">
        <f t="shared" si="0"/>
        <v>107542.13</v>
      </c>
      <c r="S14" s="275">
        <v>107542.13</v>
      </c>
      <c r="T14" s="276"/>
      <c r="U14" s="270">
        <v>481333</v>
      </c>
      <c r="V14" s="270">
        <v>1229807</v>
      </c>
      <c r="W14" s="276"/>
      <c r="X14" s="276"/>
      <c r="Y14" s="276"/>
      <c r="Z14" s="270">
        <v>481333</v>
      </c>
      <c r="AA14" s="270">
        <v>1229807</v>
      </c>
      <c r="AB14" s="327"/>
    </row>
    <row r="15" spans="1:28" s="277" customFormat="1" ht="33">
      <c r="A15" s="263">
        <v>6</v>
      </c>
      <c r="B15" s="262" t="s">
        <v>280</v>
      </c>
      <c r="C15" s="261" t="s">
        <v>21</v>
      </c>
      <c r="D15" s="261" t="s">
        <v>44</v>
      </c>
      <c r="E15" s="261" t="str">
        <f>'[1]Selected-2021'!$D$10</f>
        <v>Sre Cheng</v>
      </c>
      <c r="F15" s="261" t="s">
        <v>151</v>
      </c>
      <c r="G15" s="265">
        <v>243</v>
      </c>
      <c r="H15" s="272">
        <v>121951.22</v>
      </c>
      <c r="I15" s="263">
        <v>63</v>
      </c>
      <c r="J15" s="263">
        <v>42</v>
      </c>
      <c r="K15" s="263">
        <v>33</v>
      </c>
      <c r="L15" s="265" t="s">
        <v>226</v>
      </c>
      <c r="M15" s="273"/>
      <c r="N15" s="278">
        <v>0</v>
      </c>
      <c r="O15" s="278"/>
      <c r="P15" s="265"/>
      <c r="Q15" s="265" t="s">
        <v>234</v>
      </c>
      <c r="R15" s="274">
        <f t="shared" si="0"/>
        <v>107542.13</v>
      </c>
      <c r="S15" s="275">
        <v>107542.13</v>
      </c>
      <c r="T15" s="276"/>
      <c r="U15" s="270">
        <v>481333</v>
      </c>
      <c r="V15" s="270">
        <v>1229807</v>
      </c>
      <c r="W15" s="276"/>
      <c r="X15" s="276"/>
      <c r="Y15" s="276"/>
      <c r="Z15" s="270">
        <v>481333</v>
      </c>
      <c r="AA15" s="270">
        <v>1229807</v>
      </c>
      <c r="AB15" s="327"/>
    </row>
    <row r="16" spans="1:28" s="277" customFormat="1" ht="33">
      <c r="A16" s="263">
        <v>7</v>
      </c>
      <c r="B16" s="262" t="s">
        <v>281</v>
      </c>
      <c r="C16" s="261" t="s">
        <v>21</v>
      </c>
      <c r="D16" s="261" t="s">
        <v>153</v>
      </c>
      <c r="E16" s="261" t="str">
        <f>'[2]Summary-2021'!$D$10</f>
        <v>Thmei</v>
      </c>
      <c r="F16" s="261" t="s">
        <v>46</v>
      </c>
      <c r="G16" s="265">
        <v>182.25</v>
      </c>
      <c r="H16" s="272">
        <v>6097.56</v>
      </c>
      <c r="I16" s="263">
        <v>165</v>
      </c>
      <c r="J16" s="263">
        <v>110</v>
      </c>
      <c r="K16" s="263">
        <v>96</v>
      </c>
      <c r="L16" s="265" t="s">
        <v>226</v>
      </c>
      <c r="M16" s="273"/>
      <c r="N16" s="278">
        <v>0</v>
      </c>
      <c r="O16" s="278"/>
      <c r="P16" s="265"/>
      <c r="Q16" s="265" t="s">
        <v>234</v>
      </c>
      <c r="R16" s="274">
        <f t="shared" si="0"/>
        <v>102946.34</v>
      </c>
      <c r="S16" s="275">
        <v>102946.34</v>
      </c>
      <c r="T16" s="276"/>
      <c r="U16" s="270">
        <v>460110</v>
      </c>
      <c r="V16" s="270">
        <v>1213826</v>
      </c>
      <c r="W16" s="276"/>
      <c r="X16" s="276"/>
      <c r="Y16" s="276"/>
      <c r="Z16" s="270">
        <v>460110</v>
      </c>
      <c r="AA16" s="270">
        <v>1213826</v>
      </c>
      <c r="AB16" s="327"/>
    </row>
    <row r="17" spans="1:28" s="277" customFormat="1" ht="33.75" thickBot="1">
      <c r="A17" s="263">
        <v>8</v>
      </c>
      <c r="B17" s="262" t="s">
        <v>282</v>
      </c>
      <c r="C17" s="261" t="s">
        <v>21</v>
      </c>
      <c r="D17" s="261" t="s">
        <v>153</v>
      </c>
      <c r="E17" s="261" t="str">
        <f>'[2]Summary-2021'!$D$11</f>
        <v>Kandal</v>
      </c>
      <c r="F17" s="261" t="s">
        <v>155</v>
      </c>
      <c r="G17" s="265">
        <v>243</v>
      </c>
      <c r="H17" s="272">
        <v>28048.78</v>
      </c>
      <c r="I17" s="263">
        <v>132</v>
      </c>
      <c r="J17" s="263">
        <v>88</v>
      </c>
      <c r="K17" s="263">
        <v>85</v>
      </c>
      <c r="L17" s="265" t="s">
        <v>226</v>
      </c>
      <c r="M17" s="273"/>
      <c r="N17" s="267">
        <v>1.42</v>
      </c>
      <c r="O17" s="267"/>
      <c r="P17" s="265" t="s">
        <v>220</v>
      </c>
      <c r="Q17" s="265" t="s">
        <v>234</v>
      </c>
      <c r="R17" s="274">
        <f t="shared" si="0"/>
        <v>107542.13</v>
      </c>
      <c r="S17" s="275">
        <v>107542.13</v>
      </c>
      <c r="T17" s="276"/>
      <c r="U17" s="270">
        <v>460124</v>
      </c>
      <c r="V17" s="270">
        <v>1222053</v>
      </c>
      <c r="W17" s="276"/>
      <c r="X17" s="276"/>
      <c r="Y17" s="276"/>
      <c r="Z17" s="270">
        <v>460124</v>
      </c>
      <c r="AA17" s="270">
        <v>1222053</v>
      </c>
      <c r="AB17" s="327"/>
    </row>
    <row r="18" spans="1:28" s="89" customFormat="1" ht="17.25" thickTop="1">
      <c r="A18" s="154" t="s">
        <v>312</v>
      </c>
      <c r="B18" s="155" t="s">
        <v>308</v>
      </c>
      <c r="C18" s="156"/>
      <c r="D18" s="157"/>
      <c r="E18" s="157"/>
      <c r="F18" s="157"/>
      <c r="G18" s="158"/>
      <c r="H18" s="156"/>
      <c r="I18" s="157"/>
      <c r="J18" s="157"/>
      <c r="K18" s="157"/>
      <c r="L18" s="158"/>
      <c r="M18" s="158"/>
      <c r="N18" s="157"/>
      <c r="O18" s="157"/>
      <c r="P18" s="157"/>
      <c r="Q18" s="158"/>
      <c r="R18" s="158"/>
      <c r="S18" s="157"/>
      <c r="T18" s="157"/>
      <c r="U18" s="157"/>
      <c r="V18" s="157"/>
      <c r="W18" s="158"/>
      <c r="X18" s="156"/>
      <c r="Y18" s="157"/>
      <c r="Z18" s="157"/>
      <c r="AA18" s="157"/>
      <c r="AB18" s="327"/>
    </row>
    <row r="19" spans="1:28" s="304" customFormat="1" ht="33">
      <c r="A19" s="205">
        <v>1</v>
      </c>
      <c r="B19" s="298" t="s">
        <v>252</v>
      </c>
      <c r="C19" s="204" t="s">
        <v>23</v>
      </c>
      <c r="D19" s="204" t="s">
        <v>54</v>
      </c>
      <c r="E19" s="204" t="s">
        <v>157</v>
      </c>
      <c r="F19" s="203" t="s">
        <v>158</v>
      </c>
      <c r="G19" s="207">
        <v>243</v>
      </c>
      <c r="H19" s="206">
        <v>23530</v>
      </c>
      <c r="I19" s="205">
        <v>81</v>
      </c>
      <c r="J19" s="205">
        <v>54</v>
      </c>
      <c r="K19" s="205">
        <v>38</v>
      </c>
      <c r="L19" s="207" t="s">
        <v>227</v>
      </c>
      <c r="M19" s="299"/>
      <c r="N19" s="209">
        <v>4.05</v>
      </c>
      <c r="O19" s="209"/>
      <c r="P19" s="207" t="s">
        <v>220</v>
      </c>
      <c r="Q19" s="207" t="s">
        <v>234</v>
      </c>
      <c r="R19" s="300">
        <f t="shared" ref="R19:R31" si="1">SUM(S19:T19)</f>
        <v>107542.13</v>
      </c>
      <c r="S19" s="301">
        <v>107542.13</v>
      </c>
      <c r="T19" s="302"/>
      <c r="U19" s="303">
        <v>469240</v>
      </c>
      <c r="V19" s="303">
        <v>1230847</v>
      </c>
      <c r="W19" s="302"/>
      <c r="X19" s="302"/>
      <c r="Y19" s="302"/>
      <c r="Z19" s="303">
        <v>469240</v>
      </c>
      <c r="AA19" s="303">
        <v>1230847</v>
      </c>
      <c r="AB19" s="327"/>
    </row>
    <row r="20" spans="1:28" s="304" customFormat="1" ht="33">
      <c r="A20" s="205">
        <v>2</v>
      </c>
      <c r="B20" s="298" t="s">
        <v>253</v>
      </c>
      <c r="C20" s="204" t="s">
        <v>23</v>
      </c>
      <c r="D20" s="204" t="s">
        <v>54</v>
      </c>
      <c r="E20" s="204" t="s">
        <v>54</v>
      </c>
      <c r="F20" s="203" t="s">
        <v>160</v>
      </c>
      <c r="G20" s="207">
        <v>182.25</v>
      </c>
      <c r="H20" s="206">
        <v>98902</v>
      </c>
      <c r="I20" s="205">
        <v>176</v>
      </c>
      <c r="J20" s="205">
        <v>117</v>
      </c>
      <c r="K20" s="205">
        <v>63</v>
      </c>
      <c r="L20" s="207" t="s">
        <v>226</v>
      </c>
      <c r="M20" s="299"/>
      <c r="N20" s="209">
        <v>3.4</v>
      </c>
      <c r="O20" s="209"/>
      <c r="P20" s="207" t="s">
        <v>220</v>
      </c>
      <c r="Q20" s="207" t="s">
        <v>234</v>
      </c>
      <c r="R20" s="300">
        <f t="shared" si="1"/>
        <v>102946.34</v>
      </c>
      <c r="S20" s="301">
        <v>102946.34</v>
      </c>
      <c r="T20" s="302"/>
      <c r="U20" s="303">
        <v>471035</v>
      </c>
      <c r="V20" s="303">
        <v>1232429</v>
      </c>
      <c r="W20" s="302"/>
      <c r="X20" s="302"/>
      <c r="Y20" s="302"/>
      <c r="Z20" s="303">
        <v>471035</v>
      </c>
      <c r="AA20" s="303">
        <v>1232429</v>
      </c>
      <c r="AB20" s="327"/>
    </row>
    <row r="21" spans="1:28" s="304" customFormat="1" ht="33">
      <c r="A21" s="205">
        <v>3</v>
      </c>
      <c r="B21" s="298" t="s">
        <v>254</v>
      </c>
      <c r="C21" s="204" t="s">
        <v>23</v>
      </c>
      <c r="D21" s="204" t="s">
        <v>54</v>
      </c>
      <c r="E21" s="203" t="s">
        <v>55</v>
      </c>
      <c r="F21" s="204" t="s">
        <v>56</v>
      </c>
      <c r="G21" s="207">
        <v>182.25</v>
      </c>
      <c r="H21" s="206">
        <v>149593</v>
      </c>
      <c r="I21" s="205">
        <v>317</v>
      </c>
      <c r="J21" s="205">
        <v>211</v>
      </c>
      <c r="K21" s="205">
        <v>135</v>
      </c>
      <c r="L21" s="207" t="s">
        <v>226</v>
      </c>
      <c r="M21" s="299"/>
      <c r="N21" s="209">
        <v>5.8</v>
      </c>
      <c r="O21" s="209"/>
      <c r="P21" s="207" t="s">
        <v>220</v>
      </c>
      <c r="Q21" s="207" t="s">
        <v>234</v>
      </c>
      <c r="R21" s="300">
        <f t="shared" si="1"/>
        <v>102946.34</v>
      </c>
      <c r="S21" s="301">
        <v>102946.34</v>
      </c>
      <c r="T21" s="302"/>
      <c r="U21" s="303">
        <v>474087</v>
      </c>
      <c r="V21" s="303">
        <v>1241084</v>
      </c>
      <c r="W21" s="302"/>
      <c r="X21" s="302"/>
      <c r="Y21" s="302"/>
      <c r="Z21" s="303">
        <v>474087</v>
      </c>
      <c r="AA21" s="303">
        <v>1241084</v>
      </c>
      <c r="AB21" s="327"/>
    </row>
    <row r="22" spans="1:28" s="304" customFormat="1" ht="33">
      <c r="A22" s="205">
        <v>4</v>
      </c>
      <c r="B22" s="298" t="s">
        <v>255</v>
      </c>
      <c r="C22" s="204" t="s">
        <v>23</v>
      </c>
      <c r="D22" s="204" t="s">
        <v>102</v>
      </c>
      <c r="E22" s="203" t="s">
        <v>163</v>
      </c>
      <c r="F22" s="203" t="s">
        <v>163</v>
      </c>
      <c r="G22" s="207">
        <v>243</v>
      </c>
      <c r="H22" s="206">
        <v>62927</v>
      </c>
      <c r="I22" s="205">
        <v>153</v>
      </c>
      <c r="J22" s="205">
        <v>102</v>
      </c>
      <c r="K22" s="205">
        <v>51</v>
      </c>
      <c r="L22" s="207" t="s">
        <v>226</v>
      </c>
      <c r="M22" s="299"/>
      <c r="N22" s="209">
        <v>6.08</v>
      </c>
      <c r="O22" s="209"/>
      <c r="P22" s="207" t="s">
        <v>220</v>
      </c>
      <c r="Q22" s="207" t="s">
        <v>234</v>
      </c>
      <c r="R22" s="300">
        <f t="shared" si="1"/>
        <v>107542.13</v>
      </c>
      <c r="S22" s="301">
        <v>107542.13</v>
      </c>
      <c r="T22" s="302"/>
      <c r="U22" s="303">
        <v>473972</v>
      </c>
      <c r="V22" s="303">
        <v>1248173</v>
      </c>
      <c r="W22" s="302"/>
      <c r="X22" s="302"/>
      <c r="Y22" s="302"/>
      <c r="Z22" s="303">
        <v>473972</v>
      </c>
      <c r="AA22" s="303">
        <v>1248173</v>
      </c>
      <c r="AB22" s="327"/>
    </row>
    <row r="23" spans="1:28" s="304" customFormat="1" ht="33">
      <c r="A23" s="205">
        <v>5</v>
      </c>
      <c r="B23" s="298" t="s">
        <v>256</v>
      </c>
      <c r="C23" s="204" t="s">
        <v>23</v>
      </c>
      <c r="D23" s="204" t="s">
        <v>102</v>
      </c>
      <c r="E23" s="203" t="s">
        <v>165</v>
      </c>
      <c r="F23" s="204" t="s">
        <v>166</v>
      </c>
      <c r="G23" s="207">
        <v>243</v>
      </c>
      <c r="H23" s="206">
        <v>7707</v>
      </c>
      <c r="I23" s="205">
        <v>195</v>
      </c>
      <c r="J23" s="205">
        <v>130</v>
      </c>
      <c r="K23" s="205">
        <v>83</v>
      </c>
      <c r="L23" s="207" t="s">
        <v>227</v>
      </c>
      <c r="M23" s="299"/>
      <c r="N23" s="213">
        <v>0</v>
      </c>
      <c r="O23" s="213"/>
      <c r="P23" s="207"/>
      <c r="Q23" s="207" t="s">
        <v>234</v>
      </c>
      <c r="R23" s="300">
        <f t="shared" si="1"/>
        <v>107542.13</v>
      </c>
      <c r="S23" s="301">
        <v>107542.13</v>
      </c>
      <c r="T23" s="302"/>
      <c r="U23" s="303">
        <v>477053</v>
      </c>
      <c r="V23" s="303">
        <v>1199827</v>
      </c>
      <c r="W23" s="302"/>
      <c r="X23" s="302"/>
      <c r="Y23" s="302"/>
      <c r="Z23" s="303">
        <v>477053</v>
      </c>
      <c r="AA23" s="303">
        <v>1199827</v>
      </c>
      <c r="AB23" s="327"/>
    </row>
    <row r="24" spans="1:28" s="304" customFormat="1" ht="33">
      <c r="A24" s="205">
        <v>6</v>
      </c>
      <c r="B24" s="298" t="s">
        <v>257</v>
      </c>
      <c r="C24" s="204" t="s">
        <v>23</v>
      </c>
      <c r="D24" s="204" t="s">
        <v>102</v>
      </c>
      <c r="E24" s="203" t="s">
        <v>168</v>
      </c>
      <c r="F24" s="204" t="s">
        <v>53</v>
      </c>
      <c r="G24" s="207">
        <v>243</v>
      </c>
      <c r="H24" s="206">
        <v>54878</v>
      </c>
      <c r="I24" s="205">
        <v>110</v>
      </c>
      <c r="J24" s="205">
        <v>73</v>
      </c>
      <c r="K24" s="205">
        <v>49</v>
      </c>
      <c r="L24" s="207" t="s">
        <v>227</v>
      </c>
      <c r="M24" s="299"/>
      <c r="N24" s="209">
        <v>6.66</v>
      </c>
      <c r="O24" s="209"/>
      <c r="P24" s="207" t="s">
        <v>220</v>
      </c>
      <c r="Q24" s="207" t="s">
        <v>234</v>
      </c>
      <c r="R24" s="300">
        <f t="shared" si="1"/>
        <v>107542.13</v>
      </c>
      <c r="S24" s="301">
        <v>107542.13</v>
      </c>
      <c r="T24" s="302"/>
      <c r="U24" s="303">
        <v>419632.84594703099</v>
      </c>
      <c r="V24" s="303">
        <v>1178738.6482659101</v>
      </c>
      <c r="W24" s="302"/>
      <c r="X24" s="302"/>
      <c r="Y24" s="302"/>
      <c r="Z24" s="303">
        <v>419632.84594703099</v>
      </c>
      <c r="AA24" s="303">
        <v>1178738.6482659101</v>
      </c>
      <c r="AB24" s="327"/>
    </row>
    <row r="25" spans="1:28" s="304" customFormat="1" ht="33">
      <c r="A25" s="205">
        <v>7</v>
      </c>
      <c r="B25" s="298" t="s">
        <v>258</v>
      </c>
      <c r="C25" s="204" t="s">
        <v>23</v>
      </c>
      <c r="D25" s="204" t="s">
        <v>170</v>
      </c>
      <c r="E25" s="203" t="s">
        <v>58</v>
      </c>
      <c r="F25" s="204" t="s">
        <v>171</v>
      </c>
      <c r="G25" s="207">
        <v>182.25</v>
      </c>
      <c r="H25" s="206">
        <v>33415</v>
      </c>
      <c r="I25" s="205">
        <v>179</v>
      </c>
      <c r="J25" s="205">
        <v>119</v>
      </c>
      <c r="K25" s="205">
        <v>83</v>
      </c>
      <c r="L25" s="207" t="s">
        <v>226</v>
      </c>
      <c r="M25" s="299"/>
      <c r="N25" s="213">
        <v>0</v>
      </c>
      <c r="O25" s="213"/>
      <c r="P25" s="207"/>
      <c r="Q25" s="207" t="s">
        <v>234</v>
      </c>
      <c r="R25" s="300">
        <f t="shared" si="1"/>
        <v>102946.34</v>
      </c>
      <c r="S25" s="301">
        <v>102946.34</v>
      </c>
      <c r="T25" s="302"/>
      <c r="U25" s="303">
        <v>443088.087174705</v>
      </c>
      <c r="V25" s="303">
        <v>1212907.3822512</v>
      </c>
      <c r="W25" s="302"/>
      <c r="X25" s="302"/>
      <c r="Y25" s="302"/>
      <c r="Z25" s="303">
        <v>443088.087174705</v>
      </c>
      <c r="AA25" s="303">
        <v>1212907.3822512</v>
      </c>
      <c r="AB25" s="327"/>
    </row>
    <row r="26" spans="1:28" s="304" customFormat="1" ht="33">
      <c r="A26" s="205">
        <v>8</v>
      </c>
      <c r="B26" s="298" t="s">
        <v>259</v>
      </c>
      <c r="C26" s="204" t="s">
        <v>23</v>
      </c>
      <c r="D26" s="204" t="s">
        <v>170</v>
      </c>
      <c r="E26" s="203" t="s">
        <v>58</v>
      </c>
      <c r="F26" s="204" t="s">
        <v>59</v>
      </c>
      <c r="G26" s="207">
        <v>182.25</v>
      </c>
      <c r="H26" s="206">
        <v>31758</v>
      </c>
      <c r="I26" s="205">
        <v>195</v>
      </c>
      <c r="J26" s="205">
        <v>130</v>
      </c>
      <c r="K26" s="205">
        <v>91</v>
      </c>
      <c r="L26" s="207" t="s">
        <v>226</v>
      </c>
      <c r="M26" s="299"/>
      <c r="N26" s="213">
        <v>0</v>
      </c>
      <c r="O26" s="213"/>
      <c r="P26" s="207"/>
      <c r="Q26" s="207" t="s">
        <v>234</v>
      </c>
      <c r="R26" s="300">
        <f t="shared" si="1"/>
        <v>102946.34</v>
      </c>
      <c r="S26" s="301">
        <v>102946.34</v>
      </c>
      <c r="T26" s="302"/>
      <c r="U26" s="303">
        <v>441812.73792565701</v>
      </c>
      <c r="V26" s="303">
        <v>1205427.0155001199</v>
      </c>
      <c r="W26" s="302"/>
      <c r="X26" s="302"/>
      <c r="Y26" s="302"/>
      <c r="Z26" s="303">
        <v>441812.73792565701</v>
      </c>
      <c r="AA26" s="303">
        <v>1205427.0155001199</v>
      </c>
      <c r="AB26" s="327"/>
    </row>
    <row r="27" spans="1:28" s="304" customFormat="1" ht="33">
      <c r="A27" s="205">
        <v>9</v>
      </c>
      <c r="B27" s="298" t="s">
        <v>260</v>
      </c>
      <c r="C27" s="204" t="s">
        <v>23</v>
      </c>
      <c r="D27" s="204" t="s">
        <v>99</v>
      </c>
      <c r="E27" s="204" t="s">
        <v>57</v>
      </c>
      <c r="F27" s="204" t="s">
        <v>102</v>
      </c>
      <c r="G27" s="207">
        <v>243</v>
      </c>
      <c r="H27" s="206">
        <v>90732</v>
      </c>
      <c r="I27" s="205">
        <v>323</v>
      </c>
      <c r="J27" s="205">
        <v>215</v>
      </c>
      <c r="K27" s="205">
        <v>165</v>
      </c>
      <c r="L27" s="207" t="s">
        <v>227</v>
      </c>
      <c r="M27" s="299"/>
      <c r="N27" s="213">
        <v>0</v>
      </c>
      <c r="O27" s="213"/>
      <c r="P27" s="207"/>
      <c r="Q27" s="207" t="s">
        <v>234</v>
      </c>
      <c r="R27" s="300">
        <f t="shared" si="1"/>
        <v>107542.13</v>
      </c>
      <c r="S27" s="301">
        <v>107542.13</v>
      </c>
      <c r="T27" s="302"/>
      <c r="U27" s="303">
        <v>443151</v>
      </c>
      <c r="V27" s="303">
        <v>1194960</v>
      </c>
      <c r="W27" s="302"/>
      <c r="X27" s="302"/>
      <c r="Y27" s="302"/>
      <c r="Z27" s="303">
        <v>443151</v>
      </c>
      <c r="AA27" s="303">
        <v>1194960</v>
      </c>
      <c r="AB27" s="327"/>
    </row>
    <row r="28" spans="1:28" s="304" customFormat="1" ht="33">
      <c r="A28" s="205">
        <v>10</v>
      </c>
      <c r="B28" s="298" t="s">
        <v>261</v>
      </c>
      <c r="C28" s="204" t="s">
        <v>23</v>
      </c>
      <c r="D28" s="204" t="s">
        <v>96</v>
      </c>
      <c r="E28" s="203" t="s">
        <v>175</v>
      </c>
      <c r="F28" s="204" t="s">
        <v>176</v>
      </c>
      <c r="G28" s="207">
        <v>243</v>
      </c>
      <c r="H28" s="206">
        <v>22683</v>
      </c>
      <c r="I28" s="205">
        <v>269</v>
      </c>
      <c r="J28" s="205">
        <v>179</v>
      </c>
      <c r="K28" s="205">
        <v>58</v>
      </c>
      <c r="L28" s="207" t="s">
        <v>227</v>
      </c>
      <c r="M28" s="299"/>
      <c r="N28" s="213">
        <v>0</v>
      </c>
      <c r="O28" s="213"/>
      <c r="P28" s="207"/>
      <c r="Q28" s="207" t="s">
        <v>234</v>
      </c>
      <c r="R28" s="300">
        <f t="shared" si="1"/>
        <v>107542.13</v>
      </c>
      <c r="S28" s="301">
        <v>107542.13</v>
      </c>
      <c r="T28" s="302"/>
      <c r="U28" s="303">
        <v>414953.63702263997</v>
      </c>
      <c r="V28" s="303">
        <v>1180045.16902822</v>
      </c>
      <c r="W28" s="302"/>
      <c r="X28" s="302"/>
      <c r="Y28" s="302"/>
      <c r="Z28" s="303">
        <v>414953.63702263997</v>
      </c>
      <c r="AA28" s="303">
        <v>1180045.16902822</v>
      </c>
      <c r="AB28" s="327"/>
    </row>
    <row r="29" spans="1:28" s="304" customFormat="1" ht="33">
      <c r="A29" s="205">
        <v>11</v>
      </c>
      <c r="B29" s="298" t="s">
        <v>262</v>
      </c>
      <c r="C29" s="204" t="s">
        <v>23</v>
      </c>
      <c r="D29" s="204" t="s">
        <v>49</v>
      </c>
      <c r="E29" s="204" t="s">
        <v>178</v>
      </c>
      <c r="F29" s="204" t="s">
        <v>50</v>
      </c>
      <c r="G29" s="207">
        <v>182.25</v>
      </c>
      <c r="H29" s="305">
        <v>58530</v>
      </c>
      <c r="I29" s="205">
        <v>248</v>
      </c>
      <c r="J29" s="205">
        <v>165</v>
      </c>
      <c r="K29" s="205">
        <v>114</v>
      </c>
      <c r="L29" s="207" t="s">
        <v>226</v>
      </c>
      <c r="M29" s="299"/>
      <c r="N29" s="213">
        <v>0</v>
      </c>
      <c r="O29" s="213"/>
      <c r="P29" s="207"/>
      <c r="Q29" s="207" t="s">
        <v>234</v>
      </c>
      <c r="R29" s="300">
        <f t="shared" si="1"/>
        <v>102946.34</v>
      </c>
      <c r="S29" s="301">
        <v>102946.34</v>
      </c>
      <c r="T29" s="302"/>
      <c r="U29" s="303">
        <v>447712.59527351998</v>
      </c>
      <c r="V29" s="303">
        <v>1186581.38353758</v>
      </c>
      <c r="W29" s="302"/>
      <c r="X29" s="302"/>
      <c r="Y29" s="302"/>
      <c r="Z29" s="303">
        <v>447712.59527351998</v>
      </c>
      <c r="AA29" s="303">
        <v>1186581.38353758</v>
      </c>
      <c r="AB29" s="327"/>
    </row>
    <row r="30" spans="1:28" s="304" customFormat="1" ht="33">
      <c r="A30" s="205">
        <v>12</v>
      </c>
      <c r="B30" s="298" t="s">
        <v>263</v>
      </c>
      <c r="C30" s="204" t="s">
        <v>23</v>
      </c>
      <c r="D30" s="204" t="s">
        <v>180</v>
      </c>
      <c r="E30" s="203" t="s">
        <v>181</v>
      </c>
      <c r="F30" s="203" t="s">
        <v>51</v>
      </c>
      <c r="G30" s="207">
        <v>243</v>
      </c>
      <c r="H30" s="305">
        <v>17073</v>
      </c>
      <c r="I30" s="205">
        <v>423</v>
      </c>
      <c r="J30" s="205">
        <v>282</v>
      </c>
      <c r="K30" s="205">
        <v>180</v>
      </c>
      <c r="L30" s="207" t="s">
        <v>226</v>
      </c>
      <c r="M30" s="299"/>
      <c r="N30" s="209">
        <v>10</v>
      </c>
      <c r="O30" s="209"/>
      <c r="P30" s="207" t="s">
        <v>230</v>
      </c>
      <c r="Q30" s="207" t="s">
        <v>234</v>
      </c>
      <c r="R30" s="300">
        <f t="shared" si="1"/>
        <v>107542.13</v>
      </c>
      <c r="S30" s="301">
        <v>107542.13</v>
      </c>
      <c r="T30" s="302"/>
      <c r="U30" s="303">
        <v>453136.41</v>
      </c>
      <c r="V30" s="303">
        <v>1179566.83</v>
      </c>
      <c r="W30" s="302"/>
      <c r="X30" s="302"/>
      <c r="Y30" s="302"/>
      <c r="Z30" s="303">
        <v>453136.41</v>
      </c>
      <c r="AA30" s="303">
        <v>1179566.83</v>
      </c>
      <c r="AB30" s="327"/>
    </row>
    <row r="31" spans="1:28" s="304" customFormat="1" ht="33.75" thickBot="1">
      <c r="A31" s="205">
        <v>13</v>
      </c>
      <c r="B31" s="298" t="s">
        <v>264</v>
      </c>
      <c r="C31" s="204" t="s">
        <v>23</v>
      </c>
      <c r="D31" s="204" t="s">
        <v>180</v>
      </c>
      <c r="E31" s="203" t="s">
        <v>182</v>
      </c>
      <c r="F31" s="204" t="s">
        <v>183</v>
      </c>
      <c r="G31" s="207">
        <v>243</v>
      </c>
      <c r="H31" s="305">
        <v>121951</v>
      </c>
      <c r="I31" s="205">
        <v>120</v>
      </c>
      <c r="J31" s="205">
        <v>133</v>
      </c>
      <c r="K31" s="205">
        <v>71</v>
      </c>
      <c r="L31" s="207" t="s">
        <v>227</v>
      </c>
      <c r="M31" s="299"/>
      <c r="N31" s="213">
        <v>0</v>
      </c>
      <c r="O31" s="213"/>
      <c r="P31" s="207"/>
      <c r="Q31" s="207" t="s">
        <v>234</v>
      </c>
      <c r="R31" s="300">
        <f t="shared" si="1"/>
        <v>107542.13</v>
      </c>
      <c r="S31" s="301">
        <v>107542.13</v>
      </c>
      <c r="T31" s="302"/>
      <c r="U31" s="303">
        <v>422747</v>
      </c>
      <c r="V31" s="303">
        <v>1194895</v>
      </c>
      <c r="W31" s="302"/>
      <c r="X31" s="302"/>
      <c r="Y31" s="302"/>
      <c r="Z31" s="303">
        <v>422747</v>
      </c>
      <c r="AA31" s="303">
        <v>1194895</v>
      </c>
      <c r="AB31" s="327"/>
    </row>
    <row r="32" spans="1:28" s="89" customFormat="1" ht="17.25" thickTop="1">
      <c r="A32" s="154" t="s">
        <v>313</v>
      </c>
      <c r="B32" s="155" t="s">
        <v>314</v>
      </c>
      <c r="C32" s="156"/>
      <c r="D32" s="157"/>
      <c r="E32" s="157"/>
      <c r="F32" s="157"/>
      <c r="G32" s="158"/>
      <c r="H32" s="156"/>
      <c r="I32" s="157"/>
      <c r="J32" s="157"/>
      <c r="K32" s="157"/>
      <c r="L32" s="158"/>
      <c r="M32" s="158"/>
      <c r="N32" s="157"/>
      <c r="O32" s="157"/>
      <c r="P32" s="157"/>
      <c r="Q32" s="158"/>
      <c r="R32" s="158"/>
      <c r="S32" s="157"/>
      <c r="T32" s="157"/>
      <c r="U32" s="157"/>
      <c r="V32" s="157"/>
      <c r="W32" s="158"/>
      <c r="X32" s="156"/>
      <c r="Y32" s="157"/>
      <c r="Z32" s="157"/>
      <c r="AA32" s="157"/>
      <c r="AB32" s="327"/>
    </row>
    <row r="33" spans="1:28" s="239" customFormat="1" ht="33">
      <c r="A33" s="229">
        <v>1</v>
      </c>
      <c r="B33" s="231" t="s">
        <v>265</v>
      </c>
      <c r="C33" s="231" t="s">
        <v>24</v>
      </c>
      <c r="D33" s="241" t="s">
        <v>36</v>
      </c>
      <c r="E33" s="241" t="s">
        <v>190</v>
      </c>
      <c r="F33" s="241" t="s">
        <v>191</v>
      </c>
      <c r="G33" s="230">
        <v>243</v>
      </c>
      <c r="H33" s="242">
        <f>1074847002/4000</f>
        <v>268711.75050000002</v>
      </c>
      <c r="I33" s="229">
        <v>99</v>
      </c>
      <c r="J33" s="229">
        <v>283</v>
      </c>
      <c r="K33" s="229">
        <v>74</v>
      </c>
      <c r="L33" s="230" t="s">
        <v>228</v>
      </c>
      <c r="M33" s="243"/>
      <c r="N33" s="235">
        <v>6.6</v>
      </c>
      <c r="O33" s="235"/>
      <c r="P33" s="230" t="s">
        <v>220</v>
      </c>
      <c r="Q33" s="230" t="s">
        <v>234</v>
      </c>
      <c r="R33" s="244">
        <f t="shared" ref="R33:R42" si="2">SUM(S33:T33)</f>
        <v>173824.51</v>
      </c>
      <c r="S33" s="245">
        <v>173824.51</v>
      </c>
      <c r="T33" s="246"/>
      <c r="U33" s="237">
        <v>588396</v>
      </c>
      <c r="V33" s="237">
        <v>1314434</v>
      </c>
      <c r="W33" s="246"/>
      <c r="X33" s="246"/>
      <c r="Y33" s="246"/>
      <c r="Z33" s="237">
        <v>588396</v>
      </c>
      <c r="AA33" s="237">
        <v>1314434</v>
      </c>
      <c r="AB33" s="327"/>
    </row>
    <row r="34" spans="1:28" s="239" customFormat="1" ht="33">
      <c r="A34" s="229">
        <v>2</v>
      </c>
      <c r="B34" s="231" t="s">
        <v>266</v>
      </c>
      <c r="C34" s="231" t="s">
        <v>24</v>
      </c>
      <c r="D34" s="241" t="s">
        <v>105</v>
      </c>
      <c r="E34" s="241" t="s">
        <v>41</v>
      </c>
      <c r="F34" s="241" t="s">
        <v>192</v>
      </c>
      <c r="G34" s="230">
        <v>450</v>
      </c>
      <c r="H34" s="247">
        <f>32142300/4000</f>
        <v>8035.5749999999998</v>
      </c>
      <c r="I34" s="229">
        <v>111</v>
      </c>
      <c r="J34" s="229">
        <v>38</v>
      </c>
      <c r="K34" s="229">
        <v>16</v>
      </c>
      <c r="L34" s="230" t="s">
        <v>226</v>
      </c>
      <c r="M34" s="243"/>
      <c r="N34" s="235">
        <v>2.82</v>
      </c>
      <c r="O34" s="235"/>
      <c r="P34" s="230" t="s">
        <v>220</v>
      </c>
      <c r="Q34" s="230" t="s">
        <v>234</v>
      </c>
      <c r="R34" s="244">
        <f t="shared" si="2"/>
        <v>107542.13</v>
      </c>
      <c r="S34" s="248">
        <v>107542.13</v>
      </c>
      <c r="T34" s="246"/>
      <c r="U34" s="237">
        <v>580999.607234</v>
      </c>
      <c r="V34" s="237">
        <v>1321356.240148</v>
      </c>
      <c r="W34" s="246"/>
      <c r="X34" s="246"/>
      <c r="Y34" s="246"/>
      <c r="Z34" s="237">
        <v>580999.607234</v>
      </c>
      <c r="AA34" s="237">
        <v>1321356.240148</v>
      </c>
      <c r="AB34" s="327"/>
    </row>
    <row r="35" spans="1:28" s="239" customFormat="1" ht="33">
      <c r="A35" s="229">
        <v>3</v>
      </c>
      <c r="B35" s="231" t="s">
        <v>267</v>
      </c>
      <c r="C35" s="231" t="s">
        <v>24</v>
      </c>
      <c r="D35" s="241" t="s">
        <v>105</v>
      </c>
      <c r="E35" s="241" t="s">
        <v>41</v>
      </c>
      <c r="F35" s="241" t="s">
        <v>41</v>
      </c>
      <c r="G35" s="249">
        <v>450</v>
      </c>
      <c r="H35" s="250">
        <f>31560600/4000</f>
        <v>7890.15</v>
      </c>
      <c r="I35" s="229">
        <v>425</v>
      </c>
      <c r="J35" s="229">
        <v>90</v>
      </c>
      <c r="K35" s="229">
        <v>36</v>
      </c>
      <c r="L35" s="230" t="s">
        <v>228</v>
      </c>
      <c r="M35" s="243"/>
      <c r="N35" s="235">
        <v>1.3</v>
      </c>
      <c r="O35" s="235"/>
      <c r="P35" s="230" t="s">
        <v>220</v>
      </c>
      <c r="Q35" s="230" t="s">
        <v>234</v>
      </c>
      <c r="R35" s="244">
        <f t="shared" si="2"/>
        <v>173824.51</v>
      </c>
      <c r="S35" s="247">
        <v>173824.51</v>
      </c>
      <c r="T35" s="246"/>
      <c r="U35" s="237">
        <v>594223.54246999999</v>
      </c>
      <c r="V35" s="237">
        <v>1309429.204468</v>
      </c>
      <c r="W35" s="246"/>
      <c r="X35" s="246"/>
      <c r="Y35" s="246"/>
      <c r="Z35" s="237">
        <v>594223.54246999999</v>
      </c>
      <c r="AA35" s="237">
        <v>1309429.204468</v>
      </c>
      <c r="AB35" s="327"/>
    </row>
    <row r="36" spans="1:28" s="239" customFormat="1" ht="33">
      <c r="A36" s="229">
        <v>4</v>
      </c>
      <c r="B36" s="231" t="s">
        <v>268</v>
      </c>
      <c r="C36" s="231" t="s">
        <v>24</v>
      </c>
      <c r="D36" s="241" t="s">
        <v>105</v>
      </c>
      <c r="E36" s="231" t="s">
        <v>193</v>
      </c>
      <c r="F36" s="241" t="s">
        <v>40</v>
      </c>
      <c r="G36" s="230">
        <v>243</v>
      </c>
      <c r="H36" s="242">
        <f>11880000/4000</f>
        <v>2970</v>
      </c>
      <c r="I36" s="229">
        <v>57</v>
      </c>
      <c r="J36" s="229">
        <v>96</v>
      </c>
      <c r="K36" s="229">
        <v>56</v>
      </c>
      <c r="L36" s="230" t="s">
        <v>226</v>
      </c>
      <c r="M36" s="243"/>
      <c r="N36" s="235">
        <v>5.8</v>
      </c>
      <c r="O36" s="235"/>
      <c r="P36" s="230" t="s">
        <v>220</v>
      </c>
      <c r="Q36" s="230" t="s">
        <v>234</v>
      </c>
      <c r="R36" s="244">
        <f t="shared" si="2"/>
        <v>107542.13</v>
      </c>
      <c r="S36" s="245">
        <v>107542.13</v>
      </c>
      <c r="T36" s="246"/>
      <c r="U36" s="237">
        <v>593330.40463400004</v>
      </c>
      <c r="V36" s="237">
        <v>1308396.421781</v>
      </c>
      <c r="W36" s="246"/>
      <c r="X36" s="246"/>
      <c r="Y36" s="246"/>
      <c r="Z36" s="237">
        <v>593330.40463400004</v>
      </c>
      <c r="AA36" s="237">
        <v>1308396.421781</v>
      </c>
      <c r="AB36" s="327"/>
    </row>
    <row r="37" spans="1:28" s="239" customFormat="1" ht="33">
      <c r="A37" s="229">
        <v>5</v>
      </c>
      <c r="B37" s="231" t="s">
        <v>269</v>
      </c>
      <c r="C37" s="231" t="s">
        <v>24</v>
      </c>
      <c r="D37" s="241" t="s">
        <v>105</v>
      </c>
      <c r="E37" s="241" t="s">
        <v>38</v>
      </c>
      <c r="F37" s="241" t="s">
        <v>39</v>
      </c>
      <c r="G37" s="249">
        <v>450</v>
      </c>
      <c r="H37" s="248">
        <f>4100000/4000</f>
        <v>1025</v>
      </c>
      <c r="I37" s="229">
        <v>135</v>
      </c>
      <c r="J37" s="229">
        <v>50</v>
      </c>
      <c r="K37" s="229">
        <v>13</v>
      </c>
      <c r="L37" s="230" t="s">
        <v>227</v>
      </c>
      <c r="M37" s="243"/>
      <c r="N37" s="235">
        <v>0</v>
      </c>
      <c r="O37" s="235"/>
      <c r="P37" s="230" t="s">
        <v>220</v>
      </c>
      <c r="Q37" s="230" t="s">
        <v>234</v>
      </c>
      <c r="R37" s="244">
        <f t="shared" si="2"/>
        <v>102946.34</v>
      </c>
      <c r="S37" s="247">
        <v>102946.34</v>
      </c>
      <c r="T37" s="246"/>
      <c r="U37" s="237">
        <v>611558.33201899996</v>
      </c>
      <c r="V37" s="237">
        <v>1307865.554799</v>
      </c>
      <c r="W37" s="246"/>
      <c r="X37" s="246"/>
      <c r="Y37" s="246"/>
      <c r="Z37" s="237">
        <v>611558.33201899996</v>
      </c>
      <c r="AA37" s="237">
        <v>1307865.554799</v>
      </c>
      <c r="AB37" s="327"/>
    </row>
    <row r="38" spans="1:28" s="239" customFormat="1" ht="33">
      <c r="A38" s="229">
        <v>6</v>
      </c>
      <c r="B38" s="231" t="s">
        <v>270</v>
      </c>
      <c r="C38" s="231" t="s">
        <v>24</v>
      </c>
      <c r="D38" s="231" t="s">
        <v>24</v>
      </c>
      <c r="E38" s="241" t="s">
        <v>33</v>
      </c>
      <c r="F38" s="241" t="s">
        <v>194</v>
      </c>
      <c r="G38" s="230">
        <v>243</v>
      </c>
      <c r="H38" s="242">
        <f>10890000/4000</f>
        <v>2722.5</v>
      </c>
      <c r="I38" s="229">
        <v>144</v>
      </c>
      <c r="J38" s="229">
        <v>56</v>
      </c>
      <c r="K38" s="229">
        <v>9</v>
      </c>
      <c r="L38" s="230" t="s">
        <v>228</v>
      </c>
      <c r="M38" s="243"/>
      <c r="N38" s="235">
        <v>5.5</v>
      </c>
      <c r="O38" s="235"/>
      <c r="P38" s="230" t="s">
        <v>220</v>
      </c>
      <c r="Q38" s="230" t="s">
        <v>234</v>
      </c>
      <c r="R38" s="244">
        <f t="shared" si="2"/>
        <v>173824.51</v>
      </c>
      <c r="S38" s="245">
        <v>173824.51</v>
      </c>
      <c r="T38" s="246"/>
      <c r="U38" s="237">
        <v>563114.23194600001</v>
      </c>
      <c r="V38" s="237">
        <v>1305900.9767179999</v>
      </c>
      <c r="W38" s="246"/>
      <c r="X38" s="246"/>
      <c r="Y38" s="246"/>
      <c r="Z38" s="237">
        <v>563114.23194600001</v>
      </c>
      <c r="AA38" s="237">
        <v>1305900.9767179999</v>
      </c>
      <c r="AB38" s="327"/>
    </row>
    <row r="39" spans="1:28" s="239" customFormat="1" ht="33">
      <c r="A39" s="229">
        <v>7</v>
      </c>
      <c r="B39" s="231" t="s">
        <v>271</v>
      </c>
      <c r="C39" s="231" t="s">
        <v>24</v>
      </c>
      <c r="D39" s="241" t="s">
        <v>34</v>
      </c>
      <c r="E39" s="241" t="s">
        <v>43</v>
      </c>
      <c r="F39" s="241" t="s">
        <v>43</v>
      </c>
      <c r="G39" s="246">
        <v>450</v>
      </c>
      <c r="H39" s="248">
        <f>8115000/4000</f>
        <v>2028.75</v>
      </c>
      <c r="I39" s="229">
        <v>75</v>
      </c>
      <c r="J39" s="229">
        <v>70</v>
      </c>
      <c r="K39" s="229">
        <v>7</v>
      </c>
      <c r="L39" s="230" t="s">
        <v>226</v>
      </c>
      <c r="M39" s="243"/>
      <c r="N39" s="235">
        <v>2.98</v>
      </c>
      <c r="O39" s="235"/>
      <c r="P39" s="230" t="s">
        <v>220</v>
      </c>
      <c r="Q39" s="230" t="s">
        <v>234</v>
      </c>
      <c r="R39" s="244">
        <f t="shared" si="2"/>
        <v>107542.13</v>
      </c>
      <c r="S39" s="247">
        <v>107542.13</v>
      </c>
      <c r="T39" s="246"/>
      <c r="U39" s="237">
        <v>618955.01399999997</v>
      </c>
      <c r="V39" s="237">
        <v>1332033.9879999999</v>
      </c>
      <c r="W39" s="246"/>
      <c r="X39" s="246"/>
      <c r="Y39" s="246"/>
      <c r="Z39" s="237">
        <v>618955.01399999997</v>
      </c>
      <c r="AA39" s="237">
        <v>1332033.9879999999</v>
      </c>
      <c r="AB39" s="327"/>
    </row>
    <row r="40" spans="1:28" s="239" customFormat="1" ht="33">
      <c r="A40" s="229">
        <v>8</v>
      </c>
      <c r="B40" s="231" t="s">
        <v>272</v>
      </c>
      <c r="C40" s="231" t="s">
        <v>24</v>
      </c>
      <c r="D40" s="241" t="s">
        <v>195</v>
      </c>
      <c r="E40" s="241" t="s">
        <v>196</v>
      </c>
      <c r="F40" s="241" t="s">
        <v>191</v>
      </c>
      <c r="G40" s="230">
        <v>243</v>
      </c>
      <c r="H40" s="242">
        <f>36010000/4000</f>
        <v>9002.5</v>
      </c>
      <c r="I40" s="229">
        <v>84</v>
      </c>
      <c r="J40" s="229">
        <v>132</v>
      </c>
      <c r="K40" s="229">
        <v>62</v>
      </c>
      <c r="L40" s="230" t="s">
        <v>226</v>
      </c>
      <c r="M40" s="243"/>
      <c r="N40" s="235">
        <v>8.15</v>
      </c>
      <c r="O40" s="235"/>
      <c r="P40" s="230" t="s">
        <v>220</v>
      </c>
      <c r="Q40" s="230" t="s">
        <v>234</v>
      </c>
      <c r="R40" s="244">
        <f t="shared" si="2"/>
        <v>107542.13</v>
      </c>
      <c r="S40" s="245">
        <v>107542.13</v>
      </c>
      <c r="T40" s="246"/>
      <c r="U40" s="237">
        <v>578440.64180517197</v>
      </c>
      <c r="V40" s="237">
        <v>1302906.1888438701</v>
      </c>
      <c r="W40" s="246"/>
      <c r="X40" s="246"/>
      <c r="Y40" s="246"/>
      <c r="Z40" s="237">
        <v>578440.64180517197</v>
      </c>
      <c r="AA40" s="237">
        <v>1302906.1888438701</v>
      </c>
      <c r="AB40" s="327"/>
    </row>
    <row r="41" spans="1:28" s="239" customFormat="1" ht="33">
      <c r="A41" s="229">
        <v>9</v>
      </c>
      <c r="B41" s="231" t="s">
        <v>285</v>
      </c>
      <c r="C41" s="231" t="s">
        <v>24</v>
      </c>
      <c r="D41" s="241" t="s">
        <v>36</v>
      </c>
      <c r="E41" s="241" t="s">
        <v>37</v>
      </c>
      <c r="F41" s="241" t="s">
        <v>197</v>
      </c>
      <c r="G41" s="246">
        <v>450</v>
      </c>
      <c r="H41" s="247">
        <f>7840000/4000</f>
        <v>1960</v>
      </c>
      <c r="I41" s="229">
        <v>105</v>
      </c>
      <c r="J41" s="229">
        <v>90</v>
      </c>
      <c r="K41" s="229">
        <v>20</v>
      </c>
      <c r="L41" s="230" t="s">
        <v>226</v>
      </c>
      <c r="M41" s="243"/>
      <c r="N41" s="235">
        <v>2.02</v>
      </c>
      <c r="O41" s="235"/>
      <c r="P41" s="230" t="s">
        <v>220</v>
      </c>
      <c r="Q41" s="230" t="s">
        <v>234</v>
      </c>
      <c r="R41" s="244">
        <f t="shared" si="2"/>
        <v>173824.51</v>
      </c>
      <c r="S41" s="247">
        <v>173824.51</v>
      </c>
      <c r="T41" s="246"/>
      <c r="U41" s="237">
        <v>595527.69400000002</v>
      </c>
      <c r="V41" s="237">
        <v>1337132.3459999999</v>
      </c>
      <c r="W41" s="246"/>
      <c r="X41" s="246"/>
      <c r="Y41" s="246"/>
      <c r="Z41" s="237">
        <v>595527.69400000002</v>
      </c>
      <c r="AA41" s="237">
        <v>1337132.3459999999</v>
      </c>
      <c r="AB41" s="327"/>
    </row>
    <row r="42" spans="1:28" s="239" customFormat="1" ht="33">
      <c r="A42" s="229">
        <v>10</v>
      </c>
      <c r="B42" s="231" t="s">
        <v>284</v>
      </c>
      <c r="C42" s="231" t="s">
        <v>24</v>
      </c>
      <c r="D42" s="241" t="s">
        <v>42</v>
      </c>
      <c r="E42" s="241" t="s">
        <v>35</v>
      </c>
      <c r="F42" s="241" t="s">
        <v>198</v>
      </c>
      <c r="G42" s="230">
        <v>243</v>
      </c>
      <c r="H42" s="242">
        <f>11223800/4000</f>
        <v>2805.95</v>
      </c>
      <c r="I42" s="229">
        <v>198</v>
      </c>
      <c r="J42" s="229">
        <v>61</v>
      </c>
      <c r="K42" s="229">
        <v>34</v>
      </c>
      <c r="L42" s="230" t="s">
        <v>226</v>
      </c>
      <c r="M42" s="243"/>
      <c r="N42" s="235">
        <v>7.64</v>
      </c>
      <c r="O42" s="235"/>
      <c r="P42" s="230" t="s">
        <v>220</v>
      </c>
      <c r="Q42" s="230" t="s">
        <v>234</v>
      </c>
      <c r="R42" s="244">
        <f t="shared" si="2"/>
        <v>173824.51</v>
      </c>
      <c r="S42" s="245">
        <v>173824.51</v>
      </c>
      <c r="T42" s="246"/>
      <c r="U42" s="251">
        <v>533693.41750509501</v>
      </c>
      <c r="V42" s="251">
        <v>1316581.7166454799</v>
      </c>
      <c r="W42" s="246"/>
      <c r="X42" s="246"/>
      <c r="Y42" s="246"/>
      <c r="Z42" s="251">
        <v>533693.41750509501</v>
      </c>
      <c r="AA42" s="251">
        <v>1316581.7166454799</v>
      </c>
      <c r="AB42" s="328"/>
    </row>
    <row r="43" spans="1:28" s="170" customFormat="1" ht="20.25" customHeight="1" thickBot="1">
      <c r="A43" s="159"/>
      <c r="B43" s="164" t="s">
        <v>221</v>
      </c>
      <c r="C43" s="166"/>
      <c r="D43" s="160"/>
      <c r="E43" s="160"/>
      <c r="F43" s="160"/>
      <c r="G43" s="166"/>
      <c r="H43" s="167">
        <f>SUM(H5:H42)</f>
        <v>1780446.4054999999</v>
      </c>
      <c r="I43" s="160">
        <f>SUM(I5:I42)</f>
        <v>6230</v>
      </c>
      <c r="J43" s="160">
        <f>SUM(J5:J42)</f>
        <v>4163</v>
      </c>
      <c r="K43" s="161">
        <f>SUM(K5:K42)</f>
        <v>2306</v>
      </c>
      <c r="L43" s="164"/>
      <c r="M43" s="164"/>
      <c r="N43" s="162">
        <f>SUM(N5:N42)</f>
        <v>120.14999999999998</v>
      </c>
      <c r="O43" s="162"/>
      <c r="P43" s="164"/>
      <c r="Q43" s="164"/>
      <c r="R43" s="163">
        <f>SUM(R5:R42)</f>
        <v>4049428.549999998</v>
      </c>
      <c r="S43" s="163">
        <f>SUM(S5:S42)</f>
        <v>4049428.549999998</v>
      </c>
      <c r="T43" s="164"/>
      <c r="U43" s="165"/>
      <c r="V43" s="165"/>
      <c r="W43" s="168"/>
      <c r="X43" s="167"/>
      <c r="Y43" s="169"/>
      <c r="Z43" s="165"/>
      <c r="AA43" s="165"/>
      <c r="AB43" s="164"/>
    </row>
    <row r="44" spans="1:28" ht="17.25" thickTop="1"/>
  </sheetData>
  <sortState xmlns:xlrd2="http://schemas.microsoft.com/office/spreadsheetml/2017/richdata2" ref="A5:AA39">
    <sortCondition ref="C5:C39"/>
  </sortState>
  <mergeCells count="15">
    <mergeCell ref="W2:AA2"/>
    <mergeCell ref="AB2:AB3"/>
    <mergeCell ref="AB5:AB42"/>
    <mergeCell ref="J2:J3"/>
    <mergeCell ref="K2:K3"/>
    <mergeCell ref="L2:O2"/>
    <mergeCell ref="P2:P3"/>
    <mergeCell ref="Q2:Q3"/>
    <mergeCell ref="R2:V2"/>
    <mergeCell ref="I2:I3"/>
    <mergeCell ref="A2:A3"/>
    <mergeCell ref="B2:B3"/>
    <mergeCell ref="C2:F2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36"/>
  <sheetViews>
    <sheetView zoomScale="115" zoomScaleNormal="115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C8" sqref="C8"/>
    </sheetView>
  </sheetViews>
  <sheetFormatPr defaultRowHeight="16.5"/>
  <cols>
    <col min="1" max="1" width="6" style="86" customWidth="1"/>
    <col min="2" max="2" width="31.42578125" style="87" bestFit="1" customWidth="1"/>
    <col min="3" max="3" width="14.140625" style="88" bestFit="1" customWidth="1"/>
    <col min="4" max="4" width="14.140625" style="87" bestFit="1" customWidth="1"/>
    <col min="5" max="5" width="17" style="87" customWidth="1"/>
    <col min="6" max="6" width="15.7109375" style="87" customWidth="1"/>
    <col min="7" max="7" width="16.42578125" style="87" customWidth="1"/>
    <col min="8" max="8" width="15" style="86" customWidth="1"/>
    <col min="9" max="9" width="12.85546875" style="91" customWidth="1"/>
    <col min="10" max="10" width="11.85546875" style="91" customWidth="1"/>
    <col min="11" max="11" width="12.5703125" style="91" customWidth="1"/>
    <col min="12" max="12" width="29.140625" style="87" customWidth="1"/>
    <col min="13" max="13" width="14.5703125" style="87" customWidth="1"/>
    <col min="14" max="15" width="13.5703125" style="91" customWidth="1"/>
    <col min="16" max="16" width="37.42578125" style="87" customWidth="1"/>
    <col min="17" max="17" width="32.85546875" style="87" customWidth="1"/>
    <col min="18" max="18" width="16.5703125" style="87" customWidth="1"/>
    <col min="19" max="19" width="16.7109375" style="87" customWidth="1"/>
    <col min="20" max="20" width="11.42578125" style="87" bestFit="1" customWidth="1"/>
    <col min="21" max="21" width="13.140625" style="87" bestFit="1" customWidth="1"/>
    <col min="22" max="22" width="15.85546875" style="87" customWidth="1"/>
    <col min="23" max="23" width="16.7109375" style="87" customWidth="1"/>
    <col min="24" max="24" width="15.42578125" style="88" customWidth="1"/>
    <col min="25" max="25" width="11" style="87" customWidth="1"/>
    <col min="26" max="27" width="9.140625" style="87"/>
    <col min="28" max="28" width="35.28515625" style="87" customWidth="1"/>
    <col min="29" max="16384" width="9.140625" style="87"/>
  </cols>
  <sheetData>
    <row r="1" spans="1:28" s="173" customFormat="1" ht="17.25" thickBot="1">
      <c r="A1" s="172" t="s">
        <v>317</v>
      </c>
      <c r="H1" s="174"/>
      <c r="I1" s="175"/>
      <c r="J1" s="175"/>
      <c r="K1" s="175"/>
      <c r="N1" s="175"/>
      <c r="O1" s="175"/>
      <c r="Q1" s="176"/>
    </row>
    <row r="2" spans="1:28" s="171" customFormat="1" ht="17.25" thickTop="1">
      <c r="A2" s="322" t="s">
        <v>13</v>
      </c>
      <c r="B2" s="320" t="s">
        <v>306</v>
      </c>
      <c r="C2" s="320" t="s">
        <v>18</v>
      </c>
      <c r="D2" s="320"/>
      <c r="E2" s="320"/>
      <c r="F2" s="320"/>
      <c r="G2" s="320" t="s">
        <v>0</v>
      </c>
      <c r="H2" s="324" t="s">
        <v>1</v>
      </c>
      <c r="I2" s="320" t="s">
        <v>2</v>
      </c>
      <c r="J2" s="320" t="s">
        <v>3</v>
      </c>
      <c r="K2" s="320" t="s">
        <v>4</v>
      </c>
      <c r="L2" s="329" t="s">
        <v>5</v>
      </c>
      <c r="M2" s="330"/>
      <c r="N2" s="330"/>
      <c r="O2" s="331"/>
      <c r="P2" s="320" t="s">
        <v>6</v>
      </c>
      <c r="Q2" s="320" t="s">
        <v>7</v>
      </c>
      <c r="R2" s="320" t="s">
        <v>19</v>
      </c>
      <c r="S2" s="320"/>
      <c r="T2" s="320"/>
      <c r="U2" s="320"/>
      <c r="V2" s="320"/>
      <c r="W2" s="320" t="s">
        <v>20</v>
      </c>
      <c r="X2" s="320"/>
      <c r="Y2" s="320"/>
      <c r="Z2" s="320"/>
      <c r="AA2" s="320"/>
      <c r="AB2" s="320" t="s">
        <v>26</v>
      </c>
    </row>
    <row r="3" spans="1:28" s="171" customFormat="1" ht="50.25" thickBot="1">
      <c r="A3" s="323"/>
      <c r="B3" s="321"/>
      <c r="C3" s="93" t="s">
        <v>14</v>
      </c>
      <c r="D3" s="94" t="s">
        <v>15</v>
      </c>
      <c r="E3" s="94" t="s">
        <v>16</v>
      </c>
      <c r="F3" s="94" t="s">
        <v>17</v>
      </c>
      <c r="G3" s="321"/>
      <c r="H3" s="325"/>
      <c r="I3" s="321"/>
      <c r="J3" s="321"/>
      <c r="K3" s="321"/>
      <c r="L3" s="94" t="s">
        <v>218</v>
      </c>
      <c r="M3" s="94" t="s">
        <v>233</v>
      </c>
      <c r="N3" s="94" t="s">
        <v>217</v>
      </c>
      <c r="O3" s="94" t="s">
        <v>232</v>
      </c>
      <c r="P3" s="321"/>
      <c r="Q3" s="321"/>
      <c r="R3" s="94" t="s">
        <v>8</v>
      </c>
      <c r="S3" s="94" t="s">
        <v>9</v>
      </c>
      <c r="T3" s="94" t="s">
        <v>10</v>
      </c>
      <c r="U3" s="94" t="s">
        <v>11</v>
      </c>
      <c r="V3" s="94" t="s">
        <v>12</v>
      </c>
      <c r="W3" s="94" t="s">
        <v>8</v>
      </c>
      <c r="X3" s="93" t="s">
        <v>9</v>
      </c>
      <c r="Y3" s="94" t="s">
        <v>10</v>
      </c>
      <c r="Z3" s="94" t="s">
        <v>11</v>
      </c>
      <c r="AA3" s="94" t="s">
        <v>12</v>
      </c>
      <c r="AB3" s="321"/>
    </row>
    <row r="4" spans="1:28" s="89" customFormat="1" ht="17.25" thickTop="1">
      <c r="A4" s="132" t="s">
        <v>307</v>
      </c>
      <c r="B4" s="153" t="s">
        <v>309</v>
      </c>
      <c r="C4" s="151"/>
      <c r="D4" s="150"/>
      <c r="E4" s="150"/>
      <c r="F4" s="150"/>
      <c r="G4" s="152"/>
      <c r="H4" s="151"/>
      <c r="I4" s="150"/>
      <c r="J4" s="150"/>
      <c r="K4" s="150"/>
      <c r="L4" s="152"/>
      <c r="M4" s="152"/>
      <c r="N4" s="150"/>
      <c r="O4" s="150"/>
      <c r="P4" s="150"/>
      <c r="Q4" s="152"/>
      <c r="R4" s="152"/>
      <c r="S4" s="150"/>
      <c r="T4" s="150"/>
      <c r="U4" s="150"/>
      <c r="V4" s="150"/>
      <c r="W4" s="152"/>
      <c r="X4" s="151"/>
      <c r="Y4" s="150"/>
      <c r="Z4" s="150"/>
      <c r="AA4" s="150"/>
      <c r="AB4" s="150"/>
    </row>
    <row r="5" spans="1:28" s="201" customFormat="1" ht="33.75" thickBot="1">
      <c r="A5" s="122">
        <v>1</v>
      </c>
      <c r="B5" s="117" t="s">
        <v>294</v>
      </c>
      <c r="C5" s="112" t="s">
        <v>25</v>
      </c>
      <c r="D5" s="149" t="s">
        <v>207</v>
      </c>
      <c r="E5" s="114" t="s">
        <v>79</v>
      </c>
      <c r="F5" s="114" t="s">
        <v>208</v>
      </c>
      <c r="G5" s="111">
        <v>5041</v>
      </c>
      <c r="H5" s="199">
        <v>19775</v>
      </c>
      <c r="I5" s="111">
        <v>84</v>
      </c>
      <c r="J5" s="111">
        <v>56</v>
      </c>
      <c r="K5" s="111">
        <v>20</v>
      </c>
      <c r="L5" s="117" t="s">
        <v>226</v>
      </c>
      <c r="M5" s="118"/>
      <c r="N5" s="119">
        <v>0</v>
      </c>
      <c r="O5" s="119"/>
      <c r="P5" s="200"/>
      <c r="Q5" s="117" t="s">
        <v>234</v>
      </c>
      <c r="R5" s="124"/>
      <c r="S5" s="124"/>
      <c r="T5" s="124"/>
      <c r="U5" s="111">
        <v>556976</v>
      </c>
      <c r="V5" s="111">
        <v>1371828</v>
      </c>
      <c r="W5" s="124"/>
      <c r="X5" s="124"/>
      <c r="Y5" s="124"/>
      <c r="Z5" s="111">
        <v>556976</v>
      </c>
      <c r="AA5" s="111">
        <v>1371828</v>
      </c>
      <c r="AB5" s="326" t="s">
        <v>212</v>
      </c>
    </row>
    <row r="6" spans="1:28" s="89" customFormat="1" ht="17.25" thickTop="1">
      <c r="A6" s="154" t="s">
        <v>310</v>
      </c>
      <c r="B6" s="155" t="s">
        <v>311</v>
      </c>
      <c r="C6" s="156"/>
      <c r="D6" s="157"/>
      <c r="E6" s="157"/>
      <c r="F6" s="157"/>
      <c r="G6" s="158"/>
      <c r="H6" s="156"/>
      <c r="I6" s="157"/>
      <c r="J6" s="157"/>
      <c r="K6" s="157"/>
      <c r="L6" s="158"/>
      <c r="M6" s="158"/>
      <c r="N6" s="157"/>
      <c r="O6" s="157"/>
      <c r="P6" s="157"/>
      <c r="Q6" s="158"/>
      <c r="R6" s="158"/>
      <c r="S6" s="157"/>
      <c r="T6" s="157"/>
      <c r="U6" s="157"/>
      <c r="V6" s="157"/>
      <c r="W6" s="158"/>
      <c r="X6" s="156"/>
      <c r="Y6" s="157"/>
      <c r="Z6" s="157"/>
      <c r="AA6" s="157"/>
      <c r="AB6" s="327"/>
    </row>
    <row r="7" spans="1:28" s="271" customFormat="1" ht="33">
      <c r="A7" s="260">
        <v>1</v>
      </c>
      <c r="B7" s="261" t="s">
        <v>205</v>
      </c>
      <c r="C7" s="261" t="s">
        <v>21</v>
      </c>
      <c r="D7" s="261" t="s">
        <v>44</v>
      </c>
      <c r="E7" s="262" t="s">
        <v>206</v>
      </c>
      <c r="F7" s="262" t="s">
        <v>73</v>
      </c>
      <c r="G7" s="263">
        <v>690</v>
      </c>
      <c r="H7" s="264">
        <v>5097.5600000000004</v>
      </c>
      <c r="I7" s="263">
        <v>90</v>
      </c>
      <c r="J7" s="263">
        <v>60</v>
      </c>
      <c r="K7" s="263">
        <v>30</v>
      </c>
      <c r="L7" s="265" t="s">
        <v>227</v>
      </c>
      <c r="M7" s="266"/>
      <c r="N7" s="267">
        <v>0</v>
      </c>
      <c r="O7" s="267"/>
      <c r="P7" s="268"/>
      <c r="Q7" s="265" t="s">
        <v>234</v>
      </c>
      <c r="R7" s="269"/>
      <c r="S7" s="269"/>
      <c r="T7" s="269"/>
      <c r="U7" s="270">
        <v>436162.93095183402</v>
      </c>
      <c r="V7" s="270">
        <v>1208014.9482600801</v>
      </c>
      <c r="W7" s="269"/>
      <c r="X7" s="269"/>
      <c r="Y7" s="269"/>
      <c r="Z7" s="270">
        <v>436162.93095183402</v>
      </c>
      <c r="AA7" s="270">
        <v>1208014.9482600801</v>
      </c>
      <c r="AB7" s="327"/>
    </row>
    <row r="8" spans="1:28" s="271" customFormat="1" ht="33">
      <c r="A8" s="260">
        <v>2</v>
      </c>
      <c r="B8" s="262" t="s">
        <v>302</v>
      </c>
      <c r="C8" s="261" t="s">
        <v>21</v>
      </c>
      <c r="D8" s="262" t="s">
        <v>47</v>
      </c>
      <c r="E8" s="262" t="s">
        <v>146</v>
      </c>
      <c r="F8" s="262" t="s">
        <v>74</v>
      </c>
      <c r="G8" s="263">
        <v>2611</v>
      </c>
      <c r="H8" s="264">
        <v>20048.78</v>
      </c>
      <c r="I8" s="263">
        <v>84</v>
      </c>
      <c r="J8" s="263">
        <v>56</v>
      </c>
      <c r="K8" s="263">
        <v>20</v>
      </c>
      <c r="L8" s="265" t="s">
        <v>226</v>
      </c>
      <c r="M8" s="266"/>
      <c r="N8" s="267">
        <v>12.39</v>
      </c>
      <c r="O8" s="267"/>
      <c r="P8" s="265" t="s">
        <v>220</v>
      </c>
      <c r="Q8" s="265" t="s">
        <v>234</v>
      </c>
      <c r="R8" s="269"/>
      <c r="S8" s="269"/>
      <c r="T8" s="269"/>
      <c r="U8" s="270">
        <v>448769.48488569801</v>
      </c>
      <c r="V8" s="270">
        <v>1189713.5995660401</v>
      </c>
      <c r="W8" s="269"/>
      <c r="X8" s="269"/>
      <c r="Y8" s="269"/>
      <c r="Z8" s="270">
        <v>448769.48488569801</v>
      </c>
      <c r="AA8" s="270">
        <v>1189713.5995660401</v>
      </c>
      <c r="AB8" s="327"/>
    </row>
    <row r="9" spans="1:28" s="271" customFormat="1" ht="33.75" thickBot="1">
      <c r="A9" s="260">
        <v>3</v>
      </c>
      <c r="B9" s="262" t="s">
        <v>303</v>
      </c>
      <c r="C9" s="261" t="s">
        <v>21</v>
      </c>
      <c r="D9" s="262" t="s">
        <v>63</v>
      </c>
      <c r="E9" s="262" t="s">
        <v>75</v>
      </c>
      <c r="F9" s="261" t="s">
        <v>76</v>
      </c>
      <c r="G9" s="263">
        <v>690</v>
      </c>
      <c r="H9" s="264">
        <v>18487.8</v>
      </c>
      <c r="I9" s="263">
        <v>90</v>
      </c>
      <c r="J9" s="263">
        <v>60</v>
      </c>
      <c r="K9" s="263">
        <v>30</v>
      </c>
      <c r="L9" s="265" t="s">
        <v>226</v>
      </c>
      <c r="M9" s="266"/>
      <c r="N9" s="267">
        <v>0</v>
      </c>
      <c r="O9" s="267"/>
      <c r="P9" s="268"/>
      <c r="Q9" s="265" t="s">
        <v>234</v>
      </c>
      <c r="R9" s="269"/>
      <c r="S9" s="269"/>
      <c r="T9" s="269"/>
      <c r="U9" s="270">
        <v>441790.54554779199</v>
      </c>
      <c r="V9" s="270">
        <v>1165255.11755134</v>
      </c>
      <c r="W9" s="269"/>
      <c r="X9" s="269"/>
      <c r="Y9" s="269"/>
      <c r="Z9" s="270">
        <v>441790.54554779199</v>
      </c>
      <c r="AA9" s="270">
        <v>1165255.11755134</v>
      </c>
      <c r="AB9" s="327"/>
    </row>
    <row r="10" spans="1:28" s="89" customFormat="1" ht="17.25" thickTop="1">
      <c r="A10" s="154" t="s">
        <v>312</v>
      </c>
      <c r="B10" s="155" t="s">
        <v>308</v>
      </c>
      <c r="C10" s="156"/>
      <c r="D10" s="157"/>
      <c r="E10" s="157"/>
      <c r="F10" s="157"/>
      <c r="G10" s="158"/>
      <c r="H10" s="156"/>
      <c r="I10" s="157"/>
      <c r="J10" s="157"/>
      <c r="K10" s="157"/>
      <c r="L10" s="158"/>
      <c r="M10" s="158"/>
      <c r="N10" s="157"/>
      <c r="O10" s="157"/>
      <c r="P10" s="157"/>
      <c r="Q10" s="158"/>
      <c r="R10" s="158"/>
      <c r="S10" s="157"/>
      <c r="T10" s="157"/>
      <c r="U10" s="157"/>
      <c r="V10" s="157"/>
      <c r="W10" s="158"/>
      <c r="X10" s="156"/>
      <c r="Y10" s="157"/>
      <c r="Z10" s="157"/>
      <c r="AA10" s="157"/>
      <c r="AB10" s="327"/>
    </row>
    <row r="11" spans="1:28" s="212" customFormat="1" ht="33">
      <c r="A11" s="202">
        <v>1</v>
      </c>
      <c r="B11" s="203" t="s">
        <v>295</v>
      </c>
      <c r="C11" s="204" t="s">
        <v>23</v>
      </c>
      <c r="D11" s="204" t="s">
        <v>54</v>
      </c>
      <c r="E11" s="203" t="s">
        <v>61</v>
      </c>
      <c r="F11" s="204" t="s">
        <v>62</v>
      </c>
      <c r="G11" s="205">
        <v>1150</v>
      </c>
      <c r="H11" s="206">
        <v>10976</v>
      </c>
      <c r="I11" s="205">
        <v>83</v>
      </c>
      <c r="J11" s="205">
        <v>55</v>
      </c>
      <c r="K11" s="205">
        <v>36</v>
      </c>
      <c r="L11" s="207" t="s">
        <v>226</v>
      </c>
      <c r="M11" s="208"/>
      <c r="N11" s="209">
        <v>6.53</v>
      </c>
      <c r="O11" s="209"/>
      <c r="P11" s="207" t="s">
        <v>220</v>
      </c>
      <c r="Q11" s="207" t="s">
        <v>234</v>
      </c>
      <c r="R11" s="210"/>
      <c r="S11" s="210"/>
      <c r="T11" s="210"/>
      <c r="U11" s="211">
        <v>438807.195687</v>
      </c>
      <c r="V11" s="211">
        <v>1230154.4430130001</v>
      </c>
      <c r="W11" s="210"/>
      <c r="X11" s="210"/>
      <c r="Y11" s="210"/>
      <c r="Z11" s="211">
        <v>438807.195687</v>
      </c>
      <c r="AA11" s="211">
        <v>1230154.4430130001</v>
      </c>
      <c r="AB11" s="327"/>
    </row>
    <row r="12" spans="1:28" s="212" customFormat="1" ht="33">
      <c r="A12" s="202">
        <v>2</v>
      </c>
      <c r="B12" s="203" t="s">
        <v>296</v>
      </c>
      <c r="C12" s="204" t="s">
        <v>23</v>
      </c>
      <c r="D12" s="204" t="s">
        <v>54</v>
      </c>
      <c r="E12" s="204" t="s">
        <v>199</v>
      </c>
      <c r="F12" s="204" t="s">
        <v>64</v>
      </c>
      <c r="G12" s="205">
        <v>875</v>
      </c>
      <c r="H12" s="206">
        <v>15263</v>
      </c>
      <c r="I12" s="205">
        <v>104</v>
      </c>
      <c r="J12" s="205">
        <v>69</v>
      </c>
      <c r="K12" s="205">
        <v>38</v>
      </c>
      <c r="L12" s="207" t="s">
        <v>227</v>
      </c>
      <c r="M12" s="208"/>
      <c r="N12" s="209">
        <v>9.0399999999999991</v>
      </c>
      <c r="O12" s="209"/>
      <c r="P12" s="207" t="s">
        <v>220</v>
      </c>
      <c r="Q12" s="207" t="s">
        <v>234</v>
      </c>
      <c r="R12" s="210"/>
      <c r="S12" s="210"/>
      <c r="T12" s="210"/>
      <c r="U12" s="211">
        <v>467968.609024</v>
      </c>
      <c r="V12" s="211">
        <v>1222594.570419</v>
      </c>
      <c r="W12" s="210"/>
      <c r="X12" s="210"/>
      <c r="Y12" s="210"/>
      <c r="Z12" s="211">
        <v>467968.609024</v>
      </c>
      <c r="AA12" s="211">
        <v>1222594.570419</v>
      </c>
      <c r="AB12" s="327"/>
    </row>
    <row r="13" spans="1:28" s="212" customFormat="1" ht="33">
      <c r="A13" s="202">
        <v>3</v>
      </c>
      <c r="B13" s="203" t="s">
        <v>297</v>
      </c>
      <c r="C13" s="204" t="s">
        <v>23</v>
      </c>
      <c r="D13" s="204" t="s">
        <v>99</v>
      </c>
      <c r="E13" s="204" t="s">
        <v>65</v>
      </c>
      <c r="F13" s="204" t="s">
        <v>66</v>
      </c>
      <c r="G13" s="205">
        <v>1150</v>
      </c>
      <c r="H13" s="206">
        <v>36585</v>
      </c>
      <c r="I13" s="205">
        <v>228</v>
      </c>
      <c r="J13" s="205">
        <v>152</v>
      </c>
      <c r="K13" s="205">
        <v>99</v>
      </c>
      <c r="L13" s="207" t="s">
        <v>226</v>
      </c>
      <c r="M13" s="208"/>
      <c r="N13" s="213">
        <v>0</v>
      </c>
      <c r="O13" s="213"/>
      <c r="P13" s="214"/>
      <c r="Q13" s="207" t="s">
        <v>234</v>
      </c>
      <c r="R13" s="210"/>
      <c r="S13" s="210"/>
      <c r="T13" s="210"/>
      <c r="U13" s="211">
        <v>497112.64266499999</v>
      </c>
      <c r="V13" s="211">
        <v>1230300.8206569999</v>
      </c>
      <c r="W13" s="210"/>
      <c r="X13" s="210"/>
      <c r="Y13" s="210"/>
      <c r="Z13" s="211">
        <v>497112.64266499999</v>
      </c>
      <c r="AA13" s="211">
        <v>1230300.8206569999</v>
      </c>
      <c r="AB13" s="327"/>
    </row>
    <row r="14" spans="1:28" s="212" customFormat="1" ht="33">
      <c r="A14" s="202">
        <v>4</v>
      </c>
      <c r="B14" s="203" t="s">
        <v>298</v>
      </c>
      <c r="C14" s="204" t="s">
        <v>23</v>
      </c>
      <c r="D14" s="204" t="s">
        <v>49</v>
      </c>
      <c r="E14" s="204" t="s">
        <v>67</v>
      </c>
      <c r="F14" s="204" t="s">
        <v>68</v>
      </c>
      <c r="G14" s="205">
        <v>875</v>
      </c>
      <c r="H14" s="206">
        <v>10732</v>
      </c>
      <c r="I14" s="205">
        <v>4245</v>
      </c>
      <c r="J14" s="205">
        <v>55</v>
      </c>
      <c r="K14" s="205">
        <v>30</v>
      </c>
      <c r="L14" s="207" t="s">
        <v>227</v>
      </c>
      <c r="M14" s="208"/>
      <c r="N14" s="213">
        <v>0</v>
      </c>
      <c r="O14" s="213"/>
      <c r="P14" s="214" t="s">
        <v>209</v>
      </c>
      <c r="Q14" s="207" t="s">
        <v>234</v>
      </c>
      <c r="R14" s="210"/>
      <c r="S14" s="210"/>
      <c r="T14" s="210"/>
      <c r="U14" s="211">
        <v>482985.30893</v>
      </c>
      <c r="V14" s="211">
        <v>1212085.2319199999</v>
      </c>
      <c r="W14" s="210"/>
      <c r="X14" s="210"/>
      <c r="Y14" s="210"/>
      <c r="Z14" s="211">
        <v>482985.30893</v>
      </c>
      <c r="AA14" s="211">
        <v>1212085.2319199999</v>
      </c>
      <c r="AB14" s="327"/>
    </row>
    <row r="15" spans="1:28" s="212" customFormat="1" ht="33">
      <c r="A15" s="202">
        <v>5</v>
      </c>
      <c r="B15" s="203" t="s">
        <v>299</v>
      </c>
      <c r="C15" s="204" t="s">
        <v>23</v>
      </c>
      <c r="D15" s="204" t="s">
        <v>200</v>
      </c>
      <c r="E15" s="203" t="s">
        <v>201</v>
      </c>
      <c r="F15" s="204" t="s">
        <v>202</v>
      </c>
      <c r="G15" s="205">
        <v>616</v>
      </c>
      <c r="H15" s="206">
        <v>40160</v>
      </c>
      <c r="I15" s="205">
        <v>189</v>
      </c>
      <c r="J15" s="205">
        <v>126</v>
      </c>
      <c r="K15" s="205">
        <v>61</v>
      </c>
      <c r="L15" s="207" t="s">
        <v>227</v>
      </c>
      <c r="M15" s="208"/>
      <c r="N15" s="213">
        <v>0</v>
      </c>
      <c r="O15" s="213"/>
      <c r="P15" s="214"/>
      <c r="Q15" s="207" t="s">
        <v>234</v>
      </c>
      <c r="R15" s="210"/>
      <c r="S15" s="210"/>
      <c r="T15" s="210"/>
      <c r="U15" s="211">
        <v>442295.33544599998</v>
      </c>
      <c r="V15" s="211">
        <v>1229432.176524</v>
      </c>
      <c r="W15" s="210"/>
      <c r="X15" s="210"/>
      <c r="Y15" s="210"/>
      <c r="Z15" s="211">
        <v>442295.33544599998</v>
      </c>
      <c r="AA15" s="211">
        <v>1229432.176524</v>
      </c>
      <c r="AB15" s="327"/>
    </row>
    <row r="16" spans="1:28" s="212" customFormat="1" ht="33">
      <c r="A16" s="202">
        <v>6</v>
      </c>
      <c r="B16" s="203" t="s">
        <v>300</v>
      </c>
      <c r="C16" s="204" t="s">
        <v>23</v>
      </c>
      <c r="D16" s="204" t="s">
        <v>52</v>
      </c>
      <c r="E16" s="203" t="s">
        <v>69</v>
      </c>
      <c r="F16" s="204" t="s">
        <v>203</v>
      </c>
      <c r="G16" s="205">
        <v>1800</v>
      </c>
      <c r="H16" s="206">
        <v>20244</v>
      </c>
      <c r="I16" s="205">
        <v>399</v>
      </c>
      <c r="J16" s="205">
        <v>266</v>
      </c>
      <c r="K16" s="205">
        <v>133</v>
      </c>
      <c r="L16" s="207" t="s">
        <v>226</v>
      </c>
      <c r="M16" s="208"/>
      <c r="N16" s="209">
        <v>10.19</v>
      </c>
      <c r="O16" s="209"/>
      <c r="P16" s="207" t="s">
        <v>230</v>
      </c>
      <c r="Q16" s="207" t="s">
        <v>234</v>
      </c>
      <c r="R16" s="210"/>
      <c r="S16" s="210"/>
      <c r="T16" s="210"/>
      <c r="U16" s="211">
        <v>471100.8</v>
      </c>
      <c r="V16" s="211">
        <v>1236573.54</v>
      </c>
      <c r="W16" s="210"/>
      <c r="X16" s="210"/>
      <c r="Y16" s="210"/>
      <c r="Z16" s="211">
        <v>471100.8</v>
      </c>
      <c r="AA16" s="211">
        <v>1236573.54</v>
      </c>
      <c r="AB16" s="327"/>
    </row>
    <row r="17" spans="1:28" s="212" customFormat="1" ht="33">
      <c r="A17" s="202">
        <v>7</v>
      </c>
      <c r="B17" s="203" t="s">
        <v>301</v>
      </c>
      <c r="C17" s="204" t="s">
        <v>23</v>
      </c>
      <c r="D17" s="204" t="s">
        <v>96</v>
      </c>
      <c r="E17" s="204" t="s">
        <v>70</v>
      </c>
      <c r="F17" s="204" t="s">
        <v>71</v>
      </c>
      <c r="G17" s="205">
        <v>8000</v>
      </c>
      <c r="H17" s="206">
        <v>27317</v>
      </c>
      <c r="I17" s="205">
        <v>120</v>
      </c>
      <c r="J17" s="205">
        <v>133</v>
      </c>
      <c r="K17" s="205">
        <v>58</v>
      </c>
      <c r="L17" s="207" t="s">
        <v>226</v>
      </c>
      <c r="M17" s="208"/>
      <c r="N17" s="209">
        <v>8.41</v>
      </c>
      <c r="O17" s="209"/>
      <c r="P17" s="207" t="s">
        <v>230</v>
      </c>
      <c r="Q17" s="207" t="s">
        <v>234</v>
      </c>
      <c r="R17" s="210"/>
      <c r="S17" s="210"/>
      <c r="T17" s="210"/>
      <c r="U17" s="211">
        <v>475752.11152999999</v>
      </c>
      <c r="V17" s="211">
        <v>1168239.2591190001</v>
      </c>
      <c r="W17" s="210"/>
      <c r="X17" s="210"/>
      <c r="Y17" s="210"/>
      <c r="Z17" s="211">
        <v>475752.11152999999</v>
      </c>
      <c r="AA17" s="211">
        <v>1168239.2591190001</v>
      </c>
      <c r="AB17" s="327"/>
    </row>
    <row r="18" spans="1:28" s="212" customFormat="1" ht="33.75" thickBot="1">
      <c r="A18" s="202">
        <v>8</v>
      </c>
      <c r="B18" s="203" t="s">
        <v>305</v>
      </c>
      <c r="C18" s="204" t="s">
        <v>23</v>
      </c>
      <c r="D18" s="204" t="s">
        <v>170</v>
      </c>
      <c r="E18" s="204" t="s">
        <v>204</v>
      </c>
      <c r="F18" s="203" t="s">
        <v>72</v>
      </c>
      <c r="G18" s="205">
        <v>1200</v>
      </c>
      <c r="H18" s="206">
        <v>39024</v>
      </c>
      <c r="I18" s="205">
        <v>126</v>
      </c>
      <c r="J18" s="205">
        <v>84</v>
      </c>
      <c r="K18" s="205">
        <v>42</v>
      </c>
      <c r="L18" s="207" t="s">
        <v>226</v>
      </c>
      <c r="M18" s="208"/>
      <c r="N18" s="209">
        <v>0</v>
      </c>
      <c r="O18" s="209"/>
      <c r="P18" s="214"/>
      <c r="Q18" s="207" t="s">
        <v>234</v>
      </c>
      <c r="R18" s="210"/>
      <c r="S18" s="210"/>
      <c r="T18" s="210"/>
      <c r="U18" s="211">
        <v>483359.04339100001</v>
      </c>
      <c r="V18" s="211">
        <v>1184014.0495490001</v>
      </c>
      <c r="W18" s="210"/>
      <c r="X18" s="210"/>
      <c r="Y18" s="210"/>
      <c r="Z18" s="211">
        <v>483359.04339100001</v>
      </c>
      <c r="AA18" s="211">
        <v>1184014.0495490001</v>
      </c>
      <c r="AB18" s="327"/>
    </row>
    <row r="19" spans="1:28" s="89" customFormat="1" ht="17.25" thickTop="1">
      <c r="A19" s="154" t="s">
        <v>313</v>
      </c>
      <c r="B19" s="155" t="s">
        <v>314</v>
      </c>
      <c r="C19" s="156"/>
      <c r="D19" s="157"/>
      <c r="E19" s="157"/>
      <c r="F19" s="157"/>
      <c r="G19" s="158"/>
      <c r="H19" s="156"/>
      <c r="I19" s="157"/>
      <c r="J19" s="157"/>
      <c r="K19" s="157"/>
      <c r="L19" s="158"/>
      <c r="M19" s="158"/>
      <c r="N19" s="157"/>
      <c r="O19" s="157"/>
      <c r="P19" s="157"/>
      <c r="Q19" s="158"/>
      <c r="R19" s="158"/>
      <c r="S19" s="157"/>
      <c r="T19" s="157"/>
      <c r="U19" s="157"/>
      <c r="V19" s="157"/>
      <c r="W19" s="158"/>
      <c r="X19" s="156"/>
      <c r="Y19" s="157"/>
      <c r="Z19" s="157"/>
      <c r="AA19" s="157"/>
      <c r="AB19" s="327"/>
    </row>
    <row r="20" spans="1:28" s="257" customFormat="1" ht="33">
      <c r="A20" s="252">
        <v>1</v>
      </c>
      <c r="B20" s="231" t="s">
        <v>304</v>
      </c>
      <c r="C20" s="231" t="s">
        <v>24</v>
      </c>
      <c r="D20" s="241" t="s">
        <v>34</v>
      </c>
      <c r="E20" s="241" t="s">
        <v>77</v>
      </c>
      <c r="F20" s="241" t="s">
        <v>78</v>
      </c>
      <c r="G20" s="229">
        <v>2611</v>
      </c>
      <c r="H20" s="253">
        <f>159016000/4000</f>
        <v>39754</v>
      </c>
      <c r="I20" s="229">
        <v>84</v>
      </c>
      <c r="J20" s="229">
        <v>56</v>
      </c>
      <c r="K20" s="229">
        <v>20</v>
      </c>
      <c r="L20" s="230" t="s">
        <v>226</v>
      </c>
      <c r="M20" s="254"/>
      <c r="N20" s="235">
        <v>0</v>
      </c>
      <c r="O20" s="235"/>
      <c r="P20" s="255"/>
      <c r="Q20" s="230" t="s">
        <v>234</v>
      </c>
      <c r="R20" s="256"/>
      <c r="S20" s="256"/>
      <c r="T20" s="256"/>
      <c r="U20" s="233">
        <v>601866</v>
      </c>
      <c r="V20" s="233">
        <v>1316405</v>
      </c>
      <c r="W20" s="256"/>
      <c r="X20" s="256"/>
      <c r="Y20" s="256"/>
      <c r="Z20" s="233">
        <v>601866</v>
      </c>
      <c r="AA20" s="233">
        <v>1316405</v>
      </c>
      <c r="AB20" s="327"/>
    </row>
    <row r="21" spans="1:28" s="257" customFormat="1" ht="49.5">
      <c r="A21" s="252">
        <v>2</v>
      </c>
      <c r="B21" s="231" t="s">
        <v>292</v>
      </c>
      <c r="C21" s="231" t="s">
        <v>24</v>
      </c>
      <c r="D21" s="241" t="s">
        <v>36</v>
      </c>
      <c r="E21" s="241" t="s">
        <v>222</v>
      </c>
      <c r="F21" s="241" t="s">
        <v>223</v>
      </c>
      <c r="G21" s="229">
        <v>3560</v>
      </c>
      <c r="H21" s="253">
        <v>6300</v>
      </c>
      <c r="I21" s="229">
        <v>125</v>
      </c>
      <c r="J21" s="229">
        <v>50</v>
      </c>
      <c r="K21" s="229">
        <v>13</v>
      </c>
      <c r="L21" s="230" t="s">
        <v>226</v>
      </c>
      <c r="M21" s="255"/>
      <c r="N21" s="235">
        <v>0</v>
      </c>
      <c r="O21" s="235"/>
      <c r="P21" s="256"/>
      <c r="Q21" s="230" t="s">
        <v>234</v>
      </c>
      <c r="R21" s="256"/>
      <c r="S21" s="233"/>
      <c r="T21" s="233"/>
      <c r="U21" s="256"/>
      <c r="V21" s="256"/>
      <c r="W21" s="256"/>
      <c r="X21" s="233"/>
      <c r="Y21" s="233"/>
      <c r="Z21" s="233"/>
      <c r="AA21" s="258"/>
      <c r="AB21" s="327"/>
    </row>
    <row r="22" spans="1:28" s="257" customFormat="1" ht="49.5">
      <c r="A22" s="252">
        <v>3</v>
      </c>
      <c r="B22" s="231" t="s">
        <v>293</v>
      </c>
      <c r="C22" s="231" t="s">
        <v>24</v>
      </c>
      <c r="D22" s="231" t="s">
        <v>24</v>
      </c>
      <c r="E22" s="241" t="s">
        <v>224</v>
      </c>
      <c r="F22" s="231" t="s">
        <v>134</v>
      </c>
      <c r="G22" s="229">
        <v>1215</v>
      </c>
      <c r="H22" s="259">
        <v>6500</v>
      </c>
      <c r="I22" s="229">
        <v>52</v>
      </c>
      <c r="J22" s="229">
        <v>25</v>
      </c>
      <c r="K22" s="229">
        <v>9</v>
      </c>
      <c r="L22" s="230" t="s">
        <v>226</v>
      </c>
      <c r="M22" s="255"/>
      <c r="N22" s="235">
        <v>0</v>
      </c>
      <c r="O22" s="235"/>
      <c r="P22" s="256"/>
      <c r="Q22" s="230" t="s">
        <v>234</v>
      </c>
      <c r="R22" s="256"/>
      <c r="S22" s="233"/>
      <c r="T22" s="233"/>
      <c r="U22" s="256"/>
      <c r="V22" s="256"/>
      <c r="W22" s="256"/>
      <c r="X22" s="233"/>
      <c r="Y22" s="233"/>
      <c r="Z22" s="233"/>
      <c r="AA22" s="256"/>
      <c r="AB22" s="327"/>
    </row>
    <row r="23" spans="1:28" s="138" customFormat="1">
      <c r="A23" s="133"/>
      <c r="B23" s="136"/>
      <c r="C23" s="137"/>
      <c r="D23" s="136"/>
      <c r="E23" s="136"/>
      <c r="F23" s="136"/>
      <c r="G23" s="130"/>
      <c r="H23" s="139"/>
      <c r="I23" s="130"/>
      <c r="J23" s="130"/>
      <c r="K23" s="130"/>
      <c r="L23" s="134"/>
      <c r="M23" s="134"/>
      <c r="N23" s="110"/>
      <c r="O23" s="110"/>
      <c r="P23" s="135"/>
      <c r="Q23" s="109"/>
      <c r="R23" s="136"/>
      <c r="S23" s="136"/>
      <c r="T23" s="136"/>
      <c r="U23" s="131"/>
      <c r="V23" s="131"/>
      <c r="W23" s="136"/>
      <c r="X23" s="137"/>
      <c r="Y23" s="136"/>
      <c r="Z23" s="131"/>
      <c r="AA23" s="131"/>
      <c r="AB23" s="327"/>
    </row>
    <row r="24" spans="1:28" s="138" customFormat="1">
      <c r="A24" s="133"/>
      <c r="B24" s="136"/>
      <c r="C24" s="137"/>
      <c r="D24" s="136"/>
      <c r="E24" s="136"/>
      <c r="F24" s="136"/>
      <c r="G24" s="130"/>
      <c r="H24" s="139"/>
      <c r="I24" s="130"/>
      <c r="J24" s="130"/>
      <c r="K24" s="130"/>
      <c r="L24" s="134"/>
      <c r="M24" s="134"/>
      <c r="N24" s="110"/>
      <c r="O24" s="110"/>
      <c r="P24" s="135"/>
      <c r="Q24" s="109"/>
      <c r="R24" s="136"/>
      <c r="S24" s="136"/>
      <c r="T24" s="136"/>
      <c r="U24" s="131"/>
      <c r="V24" s="131"/>
      <c r="W24" s="136"/>
      <c r="X24" s="137"/>
      <c r="Y24" s="136"/>
      <c r="Z24" s="131"/>
      <c r="AA24" s="131"/>
      <c r="AB24" s="327"/>
    </row>
    <row r="25" spans="1:28" s="138" customFormat="1">
      <c r="A25" s="133"/>
      <c r="B25" s="136"/>
      <c r="C25" s="137"/>
      <c r="D25" s="136"/>
      <c r="E25" s="136"/>
      <c r="F25" s="136"/>
      <c r="G25" s="130"/>
      <c r="H25" s="139"/>
      <c r="I25" s="130"/>
      <c r="J25" s="130"/>
      <c r="K25" s="130"/>
      <c r="L25" s="134"/>
      <c r="M25" s="134"/>
      <c r="N25" s="110"/>
      <c r="O25" s="110"/>
      <c r="P25" s="135"/>
      <c r="Q25" s="109"/>
      <c r="R25" s="136"/>
      <c r="S25" s="136"/>
      <c r="T25" s="136"/>
      <c r="U25" s="131"/>
      <c r="V25" s="131"/>
      <c r="W25" s="136"/>
      <c r="X25" s="137"/>
      <c r="Y25" s="136"/>
      <c r="Z25" s="131"/>
      <c r="AA25" s="131"/>
      <c r="AB25" s="327"/>
    </row>
    <row r="26" spans="1:28" s="138" customFormat="1">
      <c r="A26" s="133"/>
      <c r="B26" s="136"/>
      <c r="C26" s="137"/>
      <c r="D26" s="136"/>
      <c r="E26" s="136"/>
      <c r="F26" s="136"/>
      <c r="G26" s="130"/>
      <c r="H26" s="139"/>
      <c r="I26" s="130"/>
      <c r="J26" s="130"/>
      <c r="K26" s="130"/>
      <c r="L26" s="134"/>
      <c r="M26" s="134"/>
      <c r="N26" s="110"/>
      <c r="O26" s="110"/>
      <c r="P26" s="135"/>
      <c r="Q26" s="109"/>
      <c r="R26" s="136"/>
      <c r="S26" s="136"/>
      <c r="T26" s="136"/>
      <c r="U26" s="131"/>
      <c r="V26" s="131"/>
      <c r="W26" s="136"/>
      <c r="X26" s="137"/>
      <c r="Y26" s="136"/>
      <c r="Z26" s="131"/>
      <c r="AA26" s="131"/>
      <c r="AB26" s="327"/>
    </row>
    <row r="27" spans="1:28" s="138" customFormat="1">
      <c r="A27" s="133"/>
      <c r="B27" s="136"/>
      <c r="C27" s="137"/>
      <c r="D27" s="136"/>
      <c r="E27" s="136"/>
      <c r="F27" s="136"/>
      <c r="G27" s="130"/>
      <c r="H27" s="139"/>
      <c r="I27" s="130"/>
      <c r="J27" s="130"/>
      <c r="K27" s="130"/>
      <c r="L27" s="134"/>
      <c r="M27" s="134"/>
      <c r="N27" s="110"/>
      <c r="O27" s="110"/>
      <c r="P27" s="135"/>
      <c r="Q27" s="109"/>
      <c r="R27" s="136"/>
      <c r="S27" s="136"/>
      <c r="T27" s="136"/>
      <c r="U27" s="131"/>
      <c r="V27" s="131"/>
      <c r="W27" s="136"/>
      <c r="X27" s="137"/>
      <c r="Y27" s="136"/>
      <c r="Z27" s="131"/>
      <c r="AA27" s="131"/>
      <c r="AB27" s="327"/>
    </row>
    <row r="28" spans="1:28" s="138" customFormat="1">
      <c r="A28" s="133"/>
      <c r="B28" s="136"/>
      <c r="C28" s="137"/>
      <c r="D28" s="136"/>
      <c r="E28" s="136"/>
      <c r="F28" s="136"/>
      <c r="G28" s="130"/>
      <c r="H28" s="140"/>
      <c r="I28" s="130"/>
      <c r="J28" s="130"/>
      <c r="K28" s="130"/>
      <c r="L28" s="134"/>
      <c r="M28" s="134"/>
      <c r="N28" s="110"/>
      <c r="O28" s="110"/>
      <c r="P28" s="135"/>
      <c r="Q28" s="109"/>
      <c r="R28" s="136"/>
      <c r="S28" s="136"/>
      <c r="T28" s="136"/>
      <c r="U28" s="131"/>
      <c r="V28" s="131"/>
      <c r="W28" s="136"/>
      <c r="X28" s="137"/>
      <c r="Y28" s="136"/>
      <c r="Z28" s="131"/>
      <c r="AA28" s="131"/>
      <c r="AB28" s="327"/>
    </row>
    <row r="29" spans="1:28" s="138" customFormat="1">
      <c r="A29" s="133"/>
      <c r="B29" s="136"/>
      <c r="C29" s="137"/>
      <c r="D29" s="136"/>
      <c r="E29" s="136"/>
      <c r="F29" s="136"/>
      <c r="G29" s="130"/>
      <c r="H29" s="140"/>
      <c r="I29" s="130"/>
      <c r="J29" s="130"/>
      <c r="K29" s="130"/>
      <c r="L29" s="134"/>
      <c r="M29" s="134"/>
      <c r="N29" s="110"/>
      <c r="O29" s="110"/>
      <c r="P29" s="135"/>
      <c r="Q29" s="109"/>
      <c r="R29" s="136"/>
      <c r="S29" s="136"/>
      <c r="T29" s="136"/>
      <c r="U29" s="131"/>
      <c r="V29" s="131"/>
      <c r="W29" s="136"/>
      <c r="X29" s="137"/>
      <c r="Y29" s="136"/>
      <c r="Z29" s="131"/>
      <c r="AA29" s="131"/>
      <c r="AB29" s="327"/>
    </row>
    <row r="30" spans="1:28" s="138" customFormat="1">
      <c r="A30" s="133"/>
      <c r="B30" s="136"/>
      <c r="C30" s="137"/>
      <c r="D30" s="136"/>
      <c r="E30" s="136"/>
      <c r="F30" s="136"/>
      <c r="G30" s="130"/>
      <c r="H30" s="140"/>
      <c r="I30" s="130"/>
      <c r="J30" s="130"/>
      <c r="K30" s="130"/>
      <c r="L30" s="134"/>
      <c r="M30" s="134"/>
      <c r="N30" s="110"/>
      <c r="O30" s="110"/>
      <c r="P30" s="135"/>
      <c r="Q30" s="109"/>
      <c r="R30" s="136"/>
      <c r="S30" s="136"/>
      <c r="T30" s="136"/>
      <c r="U30" s="131"/>
      <c r="V30" s="131"/>
      <c r="W30" s="136"/>
      <c r="X30" s="137"/>
      <c r="Y30" s="136"/>
      <c r="Z30" s="131"/>
      <c r="AA30" s="131"/>
      <c r="AB30" s="327"/>
    </row>
    <row r="31" spans="1:28" s="138" customFormat="1">
      <c r="A31" s="133"/>
      <c r="B31" s="136"/>
      <c r="C31" s="137"/>
      <c r="D31" s="136"/>
      <c r="E31" s="136"/>
      <c r="F31" s="136"/>
      <c r="G31" s="130"/>
      <c r="H31" s="140"/>
      <c r="I31" s="130"/>
      <c r="J31" s="130"/>
      <c r="K31" s="130"/>
      <c r="L31" s="134"/>
      <c r="M31" s="134"/>
      <c r="N31" s="110"/>
      <c r="O31" s="110"/>
      <c r="P31" s="135"/>
      <c r="Q31" s="109"/>
      <c r="R31" s="136"/>
      <c r="S31" s="136"/>
      <c r="T31" s="136"/>
      <c r="U31" s="131"/>
      <c r="V31" s="131"/>
      <c r="W31" s="136"/>
      <c r="X31" s="137"/>
      <c r="Y31" s="136"/>
      <c r="Z31" s="131"/>
      <c r="AA31" s="131"/>
      <c r="AB31" s="327"/>
    </row>
    <row r="32" spans="1:28">
      <c r="A32" s="133"/>
      <c r="B32" s="136"/>
      <c r="C32" s="137"/>
      <c r="D32" s="136"/>
      <c r="E32" s="136"/>
      <c r="F32" s="136"/>
      <c r="G32" s="130"/>
      <c r="H32" s="140"/>
      <c r="I32" s="130"/>
      <c r="J32" s="130"/>
      <c r="K32" s="130"/>
      <c r="L32" s="134"/>
      <c r="M32" s="134"/>
      <c r="N32" s="110"/>
      <c r="O32" s="110"/>
      <c r="P32" s="135"/>
      <c r="Q32" s="109"/>
      <c r="R32" s="136"/>
      <c r="S32" s="136"/>
      <c r="T32" s="136"/>
      <c r="U32" s="131"/>
      <c r="V32" s="131"/>
      <c r="W32" s="136"/>
      <c r="X32" s="137"/>
      <c r="Y32" s="136"/>
      <c r="Z32" s="131"/>
      <c r="AA32" s="131"/>
      <c r="AB32" s="327"/>
    </row>
    <row r="33" spans="1:28">
      <c r="A33" s="133"/>
      <c r="B33" s="141"/>
      <c r="C33" s="142"/>
      <c r="D33" s="141"/>
      <c r="E33" s="143"/>
      <c r="F33" s="141"/>
      <c r="G33" s="130"/>
      <c r="H33" s="144"/>
      <c r="I33" s="130"/>
      <c r="J33" s="130"/>
      <c r="K33" s="130"/>
      <c r="L33" s="145"/>
      <c r="M33" s="145"/>
      <c r="N33" s="146"/>
      <c r="O33" s="146"/>
      <c r="P33" s="147"/>
      <c r="Q33" s="109"/>
      <c r="R33" s="141"/>
      <c r="S33" s="141"/>
      <c r="T33" s="141"/>
      <c r="U33" s="131"/>
      <c r="V33" s="131"/>
      <c r="W33" s="141"/>
      <c r="X33" s="142"/>
      <c r="Y33" s="141"/>
      <c r="Z33" s="131"/>
      <c r="AA33" s="131"/>
      <c r="AB33" s="327"/>
    </row>
    <row r="34" spans="1:28">
      <c r="A34" s="133"/>
      <c r="B34" s="141"/>
      <c r="C34" s="142"/>
      <c r="D34" s="141"/>
      <c r="E34" s="143"/>
      <c r="F34" s="141"/>
      <c r="G34" s="130"/>
      <c r="H34" s="144"/>
      <c r="I34" s="130"/>
      <c r="J34" s="130"/>
      <c r="K34" s="130"/>
      <c r="L34" s="145"/>
      <c r="M34" s="145"/>
      <c r="N34" s="146"/>
      <c r="O34" s="146"/>
      <c r="P34" s="147"/>
      <c r="Q34" s="109"/>
      <c r="R34" s="141"/>
      <c r="S34" s="141"/>
      <c r="T34" s="141"/>
      <c r="U34" s="141"/>
      <c r="V34" s="141"/>
      <c r="W34" s="141"/>
      <c r="X34" s="142"/>
      <c r="Y34" s="141"/>
      <c r="Z34" s="141"/>
      <c r="AA34" s="141"/>
      <c r="AB34" s="328"/>
    </row>
    <row r="35" spans="1:28" s="170" customFormat="1" ht="20.25" customHeight="1" thickBot="1">
      <c r="A35" s="159"/>
      <c r="B35" s="164" t="s">
        <v>235</v>
      </c>
      <c r="C35" s="166"/>
      <c r="D35" s="160"/>
      <c r="E35" s="160"/>
      <c r="F35" s="160"/>
      <c r="G35" s="166"/>
      <c r="H35" s="167"/>
      <c r="I35" s="160">
        <f>SUM(I5:I34)</f>
        <v>6103</v>
      </c>
      <c r="J35" s="160">
        <f>SUM(J5:J34)</f>
        <v>1303</v>
      </c>
      <c r="K35" s="161">
        <f>SUM(K5:K34)</f>
        <v>639</v>
      </c>
      <c r="L35" s="164"/>
      <c r="M35" s="164"/>
      <c r="N35" s="162">
        <f>SUM(N5:N34)</f>
        <v>46.56</v>
      </c>
      <c r="O35" s="162"/>
      <c r="P35" s="164"/>
      <c r="Q35" s="164"/>
      <c r="R35" s="163"/>
      <c r="S35" s="163"/>
      <c r="T35" s="164"/>
      <c r="U35" s="165"/>
      <c r="V35" s="165"/>
      <c r="W35" s="168"/>
      <c r="X35" s="167"/>
      <c r="Y35" s="169"/>
      <c r="Z35" s="165"/>
      <c r="AA35" s="165"/>
      <c r="AB35" s="164"/>
    </row>
    <row r="36" spans="1:28" ht="17.25" thickTop="1">
      <c r="B36" s="194" t="s">
        <v>213</v>
      </c>
      <c r="N36" s="148" t="e">
        <f>SUM(N35,#REF!,#REF!)</f>
        <v>#REF!</v>
      </c>
      <c r="O36" s="148"/>
    </row>
  </sheetData>
  <sortState xmlns:xlrd2="http://schemas.microsoft.com/office/spreadsheetml/2017/richdata2" ref="A5:AA19">
    <sortCondition ref="C5:C19"/>
  </sortState>
  <mergeCells count="15">
    <mergeCell ref="W2:AA2"/>
    <mergeCell ref="AB2:AB3"/>
    <mergeCell ref="AB5:AB34"/>
    <mergeCell ref="J2:J3"/>
    <mergeCell ref="K2:K3"/>
    <mergeCell ref="L2:O2"/>
    <mergeCell ref="P2:P3"/>
    <mergeCell ref="Q2:Q3"/>
    <mergeCell ref="R2:V2"/>
    <mergeCell ref="I2:I3"/>
    <mergeCell ref="A2:A3"/>
    <mergeCell ref="B2:B3"/>
    <mergeCell ref="C2:F2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12"/>
  <sheetViews>
    <sheetView zoomScale="175" zoomScaleNormal="175" workbookViewId="0">
      <selection activeCell="F4" sqref="F4"/>
    </sheetView>
  </sheetViews>
  <sheetFormatPr defaultRowHeight="15"/>
  <cols>
    <col min="1" max="1" width="4.7109375" customWidth="1"/>
    <col min="2" max="2" width="25" customWidth="1"/>
    <col min="3" max="5" width="8.140625" customWidth="1"/>
    <col min="6" max="6" width="8.28515625" style="85" customWidth="1"/>
    <col min="7" max="7" width="13" customWidth="1"/>
  </cols>
  <sheetData>
    <row r="1" spans="1:7" ht="7.5" customHeight="1" thickBot="1"/>
    <row r="2" spans="1:7" s="85" customFormat="1" ht="17.25" customHeight="1" thickTop="1">
      <c r="A2" s="334" t="s">
        <v>13</v>
      </c>
      <c r="B2" s="336" t="s">
        <v>319</v>
      </c>
      <c r="C2" s="340" t="s">
        <v>320</v>
      </c>
      <c r="D2" s="341"/>
      <c r="E2" s="341"/>
      <c r="F2" s="338" t="s">
        <v>321</v>
      </c>
      <c r="G2" s="338" t="s">
        <v>26</v>
      </c>
    </row>
    <row r="3" spans="1:7" s="85" customFormat="1" ht="17.25" thickBot="1">
      <c r="A3" s="335"/>
      <c r="B3" s="337"/>
      <c r="C3" s="296">
        <v>2020</v>
      </c>
      <c r="D3" s="296">
        <v>2021</v>
      </c>
      <c r="E3" s="297">
        <v>2022</v>
      </c>
      <c r="F3" s="339"/>
      <c r="G3" s="339"/>
    </row>
    <row r="4" spans="1:7" s="42" customFormat="1" ht="17.25" thickTop="1">
      <c r="A4" s="180">
        <v>1</v>
      </c>
      <c r="B4" s="181" t="s">
        <v>309</v>
      </c>
      <c r="C4" s="182">
        <f>COUNT('Batch one (2020)'!A6:A10)</f>
        <v>5</v>
      </c>
      <c r="D4" s="183">
        <f>COUNT('Batch two (2021)'!A5:A8)</f>
        <v>4</v>
      </c>
      <c r="E4" s="183">
        <f>COUNT('Batch three (2022)'!A5)</f>
        <v>1</v>
      </c>
      <c r="F4" s="191">
        <f>SUM(C4:E4)</f>
        <v>10</v>
      </c>
      <c r="G4" s="183"/>
    </row>
    <row r="5" spans="1:7" s="42" customFormat="1" ht="16.5">
      <c r="A5" s="177">
        <v>2</v>
      </c>
      <c r="B5" s="178" t="s">
        <v>311</v>
      </c>
      <c r="C5" s="182">
        <f>COUNT('Batch one (2020)'!A12:A16)</f>
        <v>5</v>
      </c>
      <c r="D5" s="179">
        <f>COUNT('Batch two (2021)'!A10:A17)</f>
        <v>8</v>
      </c>
      <c r="E5" s="179">
        <f>COUNT('Batch three (2022)'!A7:A9)</f>
        <v>3</v>
      </c>
      <c r="F5" s="191">
        <f t="shared" ref="F5:F7" si="0">SUM(C5:E5)</f>
        <v>16</v>
      </c>
      <c r="G5" s="179"/>
    </row>
    <row r="6" spans="1:7" s="42" customFormat="1" ht="16.5">
      <c r="A6" s="177">
        <v>3</v>
      </c>
      <c r="B6" s="178" t="s">
        <v>308</v>
      </c>
      <c r="C6" s="182">
        <f>COUNT('Batch one (2020)'!A18:A22)</f>
        <v>5</v>
      </c>
      <c r="D6" s="179">
        <f>COUNT('Batch two (2021)'!A19:A31)</f>
        <v>13</v>
      </c>
      <c r="E6" s="179">
        <f>COUNT('Batch three (2022)'!A11:A18)</f>
        <v>8</v>
      </c>
      <c r="F6" s="191">
        <f t="shared" si="0"/>
        <v>26</v>
      </c>
      <c r="G6" s="179"/>
    </row>
    <row r="7" spans="1:7" s="42" customFormat="1" ht="17.25" thickBot="1">
      <c r="A7" s="187">
        <v>4</v>
      </c>
      <c r="B7" s="188" t="s">
        <v>314</v>
      </c>
      <c r="C7" s="189">
        <f>COUNT('Batch one (2020)'!A24:A28)</f>
        <v>5</v>
      </c>
      <c r="D7" s="190">
        <f>COUNT('Batch two (2021)'!A33:A42)</f>
        <v>10</v>
      </c>
      <c r="E7" s="190">
        <f>COUNT('Batch three (2022)'!A20:A22)</f>
        <v>3</v>
      </c>
      <c r="F7" s="192">
        <f t="shared" si="0"/>
        <v>18</v>
      </c>
      <c r="G7" s="190"/>
    </row>
    <row r="8" spans="1:7" ht="18" thickTop="1" thickBot="1">
      <c r="A8" s="184"/>
      <c r="B8" s="185" t="s">
        <v>235</v>
      </c>
      <c r="C8" s="198">
        <f>SUM(C4:C7)</f>
        <v>20</v>
      </c>
      <c r="D8" s="198">
        <f t="shared" ref="D8:E8" si="1">SUM(D4:D7)</f>
        <v>35</v>
      </c>
      <c r="E8" s="198">
        <f t="shared" si="1"/>
        <v>15</v>
      </c>
      <c r="F8" s="193">
        <f>SUM(F4:F7)</f>
        <v>70</v>
      </c>
      <c r="G8" s="186"/>
    </row>
    <row r="9" spans="1:7" ht="15.75" thickTop="1"/>
    <row r="10" spans="1:7" ht="16.5">
      <c r="A10" s="195"/>
      <c r="B10" s="332" t="s">
        <v>322</v>
      </c>
      <c r="C10" s="332"/>
      <c r="D10" s="332"/>
      <c r="E10" s="332"/>
      <c r="F10" s="196" t="s">
        <v>323</v>
      </c>
    </row>
    <row r="11" spans="1:7" ht="16.5">
      <c r="A11" s="195"/>
      <c r="B11" s="332" t="s">
        <v>324</v>
      </c>
      <c r="C11" s="332"/>
      <c r="D11" s="332"/>
      <c r="E11" s="332"/>
      <c r="F11" s="196" t="s">
        <v>325</v>
      </c>
    </row>
    <row r="12" spans="1:7" ht="16.5">
      <c r="A12" s="195"/>
      <c r="B12" s="333" t="s">
        <v>326</v>
      </c>
      <c r="C12" s="333"/>
      <c r="D12" s="333"/>
      <c r="E12" s="333"/>
      <c r="F12" s="197" t="s">
        <v>327</v>
      </c>
    </row>
  </sheetData>
  <mergeCells count="8">
    <mergeCell ref="G2:G3"/>
    <mergeCell ref="C2:E2"/>
    <mergeCell ref="F2:F3"/>
    <mergeCell ref="B10:E10"/>
    <mergeCell ref="B11:E11"/>
    <mergeCell ref="B12:E12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year</vt:lpstr>
      <vt:lpstr>Batch one (2020)</vt:lpstr>
      <vt:lpstr>Batch two (2021)</vt:lpstr>
      <vt:lpstr>Batch three (2022)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Bunny</cp:lastModifiedBy>
  <dcterms:created xsi:type="dcterms:W3CDTF">2022-01-11T13:48:21Z</dcterms:created>
  <dcterms:modified xsi:type="dcterms:W3CDTF">2022-03-29T08:10:10Z</dcterms:modified>
</cp:coreProperties>
</file>