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xr:revisionPtr revIDLastSave="0" documentId="13_ncr:1_{604ED239-156C-4A21-976F-6152B81954AF}" xr6:coauthVersionLast="45" xr6:coauthVersionMax="45" xr10:uidLastSave="{00000000-0000-0000-0000-000000000000}"/>
  <bookViews>
    <workbookView xWindow="-120" yWindow="-120" windowWidth="20730" windowHeight="11160" tabRatio="856" firstSheet="7" activeTab="11" xr2:uid="{00000000-000D-0000-FFFF-FFFF00000000}"/>
  </bookViews>
  <sheets>
    <sheet name="Kampot " sheetId="25" state="hidden" r:id="rId1"/>
    <sheet name="Takeo" sheetId="27" state="hidden" r:id="rId2"/>
    <sheet name="Tbong Khmum" sheetId="28" state="hidden" r:id="rId3"/>
    <sheet name="Kampong Cham" sheetId="29" state="hidden" r:id="rId4"/>
    <sheet name="Summary" sheetId="30" state="hidden" r:id="rId5"/>
    <sheet name="Summary by Province" sheetId="31" state="hidden" r:id="rId6"/>
    <sheet name="Follow up training" sheetId="34" state="hidden" r:id="rId7"/>
    <sheet name="KPT" sheetId="43" r:id="rId8"/>
    <sheet name="TAK" sheetId="40" r:id="rId9"/>
    <sheet name="TBK" sheetId="42" r:id="rId10"/>
    <sheet name="KPC" sheetId="33" r:id="rId11"/>
    <sheet name="TOTAL_All" sheetId="45" r:id="rId12"/>
    <sheet name="Summary " sheetId="35" state="hidden" r:id="rId13"/>
  </sheets>
  <definedNames>
    <definedName name="_xlnm._FilterDatabase" localSheetId="3" hidden="1">'Kampong Cham'!$A$5:$AF$34</definedName>
    <definedName name="_xlnm._FilterDatabase" localSheetId="0" hidden="1">'Kampot '!$A$5:$Y$34</definedName>
    <definedName name="_xlnm._FilterDatabase" localSheetId="10" hidden="1">KPC!$A$5:$GO$110</definedName>
    <definedName name="_xlnm._FilterDatabase" localSheetId="7" hidden="1">KPT!$A$5:$GO$110</definedName>
    <definedName name="_xlnm._FilterDatabase" localSheetId="8" hidden="1">TAK!$A$5:$GO$110</definedName>
    <definedName name="_xlnm._FilterDatabase" localSheetId="1" hidden="1">Takeo!$A$5:$Y$37</definedName>
    <definedName name="_xlnm._FilterDatabase" localSheetId="9" hidden="1">TBK!$A$5:$GO$110</definedName>
    <definedName name="_xlnm._FilterDatabase" localSheetId="2" hidden="1">'Tbong Khmum'!$A$5:$Y$34</definedName>
    <definedName name="_xlnm._FilterDatabase" localSheetId="11" hidden="1">TOTAL_All!$A$5:$GS$20</definedName>
  </definedNames>
  <calcPr calcId="181029"/>
</workbook>
</file>

<file path=xl/calcChain.xml><?xml version="1.0" encoding="utf-8"?>
<calcChain xmlns="http://schemas.openxmlformats.org/spreadsheetml/2006/main">
  <c r="F10" i="45" l="1"/>
  <c r="G10" i="45" s="1"/>
  <c r="F9" i="45"/>
  <c r="G9" i="45" s="1"/>
  <c r="F8" i="45"/>
  <c r="G8" i="45"/>
  <c r="F7" i="45"/>
  <c r="G7" i="45"/>
  <c r="G11" i="45"/>
  <c r="G12" i="45"/>
  <c r="G13" i="45"/>
  <c r="G14" i="45"/>
  <c r="G15" i="45"/>
  <c r="G16" i="45"/>
  <c r="G17" i="45"/>
  <c r="G18" i="45"/>
  <c r="G19" i="45"/>
  <c r="G6" i="45"/>
  <c r="F6" i="45"/>
  <c r="AF17" i="45" l="1"/>
  <c r="AE17" i="45"/>
  <c r="Q19" i="45"/>
  <c r="AC19" i="45"/>
  <c r="P19" i="45"/>
  <c r="O19" i="45"/>
  <c r="R19" i="45"/>
  <c r="N19" i="45"/>
  <c r="M19" i="45"/>
  <c r="L19" i="45"/>
  <c r="K19" i="45"/>
  <c r="AG17" i="45" l="1"/>
  <c r="AF16" i="45"/>
  <c r="AF18" i="45"/>
  <c r="AG18" i="45" s="1"/>
  <c r="AE16" i="45"/>
  <c r="AE18" i="45"/>
  <c r="AD15" i="45"/>
  <c r="AC15" i="45"/>
  <c r="AB15" i="45"/>
  <c r="AA15" i="45"/>
  <c r="Z15" i="45"/>
  <c r="Y15" i="45"/>
  <c r="X15" i="45"/>
  <c r="W15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AF15" i="45" l="1"/>
  <c r="AG16" i="45"/>
  <c r="AE15" i="45"/>
  <c r="AG15" i="45" l="1"/>
  <c r="AB109" i="43"/>
  <c r="AC109" i="43" s="1"/>
  <c r="AA109" i="43"/>
  <c r="AB108" i="43"/>
  <c r="AC108" i="43" s="1"/>
  <c r="AA108" i="43"/>
  <c r="Z107" i="43"/>
  <c r="Y107" i="43"/>
  <c r="X107" i="43"/>
  <c r="W107" i="43"/>
  <c r="V107" i="43"/>
  <c r="U107" i="43"/>
  <c r="T107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AC106" i="43"/>
  <c r="AB106" i="43"/>
  <c r="AA106" i="43"/>
  <c r="AC105" i="43"/>
  <c r="AB105" i="43"/>
  <c r="AA105" i="43"/>
  <c r="AB104" i="43"/>
  <c r="AC104" i="43" s="1"/>
  <c r="AA104" i="43"/>
  <c r="AB103" i="43"/>
  <c r="AA103" i="43"/>
  <c r="AB102" i="43"/>
  <c r="AC102" i="43" s="1"/>
  <c r="AA102" i="43"/>
  <c r="Z101" i="43"/>
  <c r="Y101" i="43"/>
  <c r="X101" i="43"/>
  <c r="W101" i="43"/>
  <c r="V101" i="43"/>
  <c r="U101" i="43"/>
  <c r="T101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AB100" i="43"/>
  <c r="AC100" i="43" s="1"/>
  <c r="AA100" i="43"/>
  <c r="AB99" i="43"/>
  <c r="AC99" i="43" s="1"/>
  <c r="AA99" i="43"/>
  <c r="AB98" i="43"/>
  <c r="AA98" i="43"/>
  <c r="AB95" i="43"/>
  <c r="AC95" i="43" s="1"/>
  <c r="AA95" i="43"/>
  <c r="AB82" i="43"/>
  <c r="AA82" i="43"/>
  <c r="Z81" i="43"/>
  <c r="Y81" i="43"/>
  <c r="X81" i="43"/>
  <c r="W81" i="43"/>
  <c r="V81" i="43"/>
  <c r="U81" i="43"/>
  <c r="T81" i="43"/>
  <c r="S81" i="43"/>
  <c r="R81" i="43"/>
  <c r="Q81" i="43"/>
  <c r="P81" i="43"/>
  <c r="O81" i="43"/>
  <c r="N81" i="43"/>
  <c r="M81" i="43"/>
  <c r="L81" i="43"/>
  <c r="K81" i="43"/>
  <c r="J81" i="43"/>
  <c r="I81" i="43"/>
  <c r="H81" i="43"/>
  <c r="G81" i="43"/>
  <c r="AB80" i="43"/>
  <c r="AA80" i="43"/>
  <c r="AB79" i="43"/>
  <c r="AA79" i="43"/>
  <c r="Z78" i="43"/>
  <c r="Y78" i="43"/>
  <c r="X78" i="43"/>
  <c r="W78" i="43"/>
  <c r="V78" i="43"/>
  <c r="U78" i="43"/>
  <c r="T78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AB77" i="43"/>
  <c r="AA77" i="43"/>
  <c r="Z76" i="43"/>
  <c r="Y76" i="43"/>
  <c r="X76" i="43"/>
  <c r="W76" i="43"/>
  <c r="V76" i="43"/>
  <c r="U76" i="43"/>
  <c r="T76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AB75" i="43"/>
  <c r="AC75" i="43" s="1"/>
  <c r="AA75" i="43"/>
  <c r="AB74" i="43"/>
  <c r="AC74" i="43" s="1"/>
  <c r="AA74" i="43"/>
  <c r="AB73" i="43"/>
  <c r="AC73" i="43" s="1"/>
  <c r="AA73" i="43"/>
  <c r="AB72" i="43"/>
  <c r="AA72" i="43"/>
  <c r="AB71" i="43"/>
  <c r="AA71" i="43"/>
  <c r="AB70" i="43"/>
  <c r="AC70" i="43" s="1"/>
  <c r="AA70" i="43"/>
  <c r="AB69" i="43"/>
  <c r="AC69" i="43" s="1"/>
  <c r="AA69" i="43"/>
  <c r="AB68" i="43"/>
  <c r="AC68" i="43" s="1"/>
  <c r="AA68" i="43"/>
  <c r="AB67" i="43"/>
  <c r="AC67" i="43" s="1"/>
  <c r="AA67" i="43"/>
  <c r="Z66" i="43"/>
  <c r="Y66" i="43"/>
  <c r="X66" i="43"/>
  <c r="W66" i="43"/>
  <c r="V66" i="43"/>
  <c r="U66" i="43"/>
  <c r="T66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AB65" i="43"/>
  <c r="AC65" i="43" s="1"/>
  <c r="AA65" i="43"/>
  <c r="AC64" i="43"/>
  <c r="AB64" i="43"/>
  <c r="AA64" i="43"/>
  <c r="AB63" i="43"/>
  <c r="AC63" i="43" s="1"/>
  <c r="AA63" i="43"/>
  <c r="AB62" i="43"/>
  <c r="AA62" i="43"/>
  <c r="AC62" i="43" s="1"/>
  <c r="AB61" i="43"/>
  <c r="AA61" i="43"/>
  <c r="AB60" i="43"/>
  <c r="AA60" i="43"/>
  <c r="AB59" i="43"/>
  <c r="AA59" i="43"/>
  <c r="AB58" i="43"/>
  <c r="AA58" i="43"/>
  <c r="AB57" i="43"/>
  <c r="AA57" i="43"/>
  <c r="Z56" i="43"/>
  <c r="Y56" i="43"/>
  <c r="X56" i="43"/>
  <c r="W56" i="43"/>
  <c r="V56" i="43"/>
  <c r="U56" i="43"/>
  <c r="U110" i="43" s="1"/>
  <c r="T56" i="43"/>
  <c r="S56" i="43"/>
  <c r="R56" i="43"/>
  <c r="Q56" i="43"/>
  <c r="P56" i="43"/>
  <c r="O56" i="43"/>
  <c r="N56" i="43"/>
  <c r="M56" i="43"/>
  <c r="M110" i="43" s="1"/>
  <c r="L56" i="43"/>
  <c r="K56" i="43"/>
  <c r="J56" i="43"/>
  <c r="I56" i="43"/>
  <c r="H56" i="43"/>
  <c r="AB56" i="43" s="1"/>
  <c r="G56" i="43"/>
  <c r="AB55" i="43"/>
  <c r="AA55" i="43"/>
  <c r="AB54" i="43"/>
  <c r="AA54" i="43"/>
  <c r="AB53" i="43"/>
  <c r="AA53" i="43"/>
  <c r="AB52" i="43"/>
  <c r="AC52" i="43" s="1"/>
  <c r="AA52" i="43"/>
  <c r="AC51" i="43"/>
  <c r="AB51" i="43"/>
  <c r="AA51" i="43"/>
  <c r="AB50" i="43"/>
  <c r="AC50" i="43" s="1"/>
  <c r="AA50" i="43"/>
  <c r="AB49" i="43"/>
  <c r="AC49" i="43" s="1"/>
  <c r="AA49" i="43"/>
  <c r="AB48" i="43"/>
  <c r="AC48" i="43" s="1"/>
  <c r="AA48" i="43"/>
  <c r="Z47" i="43"/>
  <c r="Y47" i="43"/>
  <c r="X47" i="43"/>
  <c r="W47" i="43"/>
  <c r="V47" i="43"/>
  <c r="U47" i="43"/>
  <c r="T47" i="43"/>
  <c r="T110" i="43" s="1"/>
  <c r="S47" i="43"/>
  <c r="R47" i="43"/>
  <c r="Q47" i="43"/>
  <c r="P47" i="43"/>
  <c r="O47" i="43"/>
  <c r="N47" i="43"/>
  <c r="M47" i="43"/>
  <c r="L47" i="43"/>
  <c r="L110" i="43" s="1"/>
  <c r="K47" i="43"/>
  <c r="J47" i="43"/>
  <c r="I47" i="43"/>
  <c r="H47" i="43"/>
  <c r="G47" i="43"/>
  <c r="AA47" i="43" s="1"/>
  <c r="AB46" i="43"/>
  <c r="AA46" i="43"/>
  <c r="AC46" i="43" s="1"/>
  <c r="AB45" i="43"/>
  <c r="AA45" i="43"/>
  <c r="AB43" i="43"/>
  <c r="AA43" i="43"/>
  <c r="AB42" i="43"/>
  <c r="AA42" i="43"/>
  <c r="AB41" i="43"/>
  <c r="AA41" i="43"/>
  <c r="AB36" i="43"/>
  <c r="AA36" i="43"/>
  <c r="AB35" i="43"/>
  <c r="AC35" i="43" s="1"/>
  <c r="AA35" i="43"/>
  <c r="AB34" i="43"/>
  <c r="AA34" i="43"/>
  <c r="AC34" i="43" s="1"/>
  <c r="AB33" i="43"/>
  <c r="AC33" i="43" s="1"/>
  <c r="AA33" i="43"/>
  <c r="Z32" i="43"/>
  <c r="Y32" i="43"/>
  <c r="X32" i="43"/>
  <c r="W32" i="43"/>
  <c r="V32" i="43"/>
  <c r="U32" i="43"/>
  <c r="T32" i="43"/>
  <c r="S32" i="43"/>
  <c r="R32" i="43"/>
  <c r="Q32" i="43"/>
  <c r="P32" i="43"/>
  <c r="O32" i="43"/>
  <c r="N32" i="43"/>
  <c r="M32" i="43"/>
  <c r="L32" i="43"/>
  <c r="K32" i="43"/>
  <c r="J32" i="43"/>
  <c r="I32" i="43"/>
  <c r="H32" i="43"/>
  <c r="G32" i="43"/>
  <c r="AC31" i="43"/>
  <c r="AB31" i="43"/>
  <c r="AA31" i="43"/>
  <c r="AB30" i="43"/>
  <c r="AC30" i="43" s="1"/>
  <c r="AA30" i="43"/>
  <c r="AB29" i="43"/>
  <c r="AA29" i="43"/>
  <c r="AC29" i="43" s="1"/>
  <c r="AB28" i="43"/>
  <c r="AA28" i="43"/>
  <c r="AB27" i="43"/>
  <c r="AA27" i="43"/>
  <c r="AB26" i="43"/>
  <c r="AA26" i="43"/>
  <c r="AB25" i="43"/>
  <c r="AA25" i="43"/>
  <c r="AB24" i="43"/>
  <c r="AA24" i="43"/>
  <c r="AB23" i="43"/>
  <c r="AC23" i="43" s="1"/>
  <c r="AA23" i="43"/>
  <c r="AB22" i="43"/>
  <c r="AA22" i="43"/>
  <c r="AC22" i="43" s="1"/>
  <c r="AB21" i="43"/>
  <c r="AC21" i="43" s="1"/>
  <c r="AA21" i="43"/>
  <c r="AB20" i="43"/>
  <c r="AC20" i="43" s="1"/>
  <c r="AA20" i="43"/>
  <c r="AB19" i="43"/>
  <c r="AC19" i="43" s="1"/>
  <c r="AA19" i="43"/>
  <c r="AB18" i="43"/>
  <c r="AC18" i="43" s="1"/>
  <c r="AA18" i="43"/>
  <c r="AB17" i="43"/>
  <c r="AC17" i="43" s="1"/>
  <c r="AA17" i="43"/>
  <c r="AB16" i="43"/>
  <c r="AC16" i="43" s="1"/>
  <c r="AA16" i="43"/>
  <c r="AB15" i="43"/>
  <c r="AA15" i="43"/>
  <c r="AC15" i="43" s="1"/>
  <c r="AC14" i="43"/>
  <c r="AB14" i="43"/>
  <c r="AA14" i="43"/>
  <c r="AB13" i="43"/>
  <c r="AA13" i="43"/>
  <c r="AB12" i="43"/>
  <c r="AC12" i="43" s="1"/>
  <c r="AA12" i="43"/>
  <c r="AB11" i="43"/>
  <c r="AC11" i="43" s="1"/>
  <c r="AA11" i="43"/>
  <c r="AB9" i="43"/>
  <c r="AA9" i="43"/>
  <c r="AB8" i="43"/>
  <c r="AC8" i="43" s="1"/>
  <c r="AA8" i="43"/>
  <c r="AB7" i="43"/>
  <c r="AC7" i="43" s="1"/>
  <c r="Z6" i="43"/>
  <c r="Y6" i="43"/>
  <c r="X6" i="43"/>
  <c r="W6" i="43"/>
  <c r="V6" i="43"/>
  <c r="AB10" i="43" s="1"/>
  <c r="AC10" i="43" s="1"/>
  <c r="U6" i="43"/>
  <c r="T6" i="43"/>
  <c r="S6" i="43"/>
  <c r="R6" i="43"/>
  <c r="Q6" i="43"/>
  <c r="P6" i="43"/>
  <c r="O6" i="43"/>
  <c r="N6" i="43"/>
  <c r="M6" i="43"/>
  <c r="L6" i="43"/>
  <c r="K6" i="43"/>
  <c r="J6" i="43"/>
  <c r="I6" i="43"/>
  <c r="H6" i="43"/>
  <c r="G6" i="43"/>
  <c r="AA6" i="43" s="1"/>
  <c r="AA78" i="43" l="1"/>
  <c r="AC9" i="43"/>
  <c r="AC25" i="43"/>
  <c r="AC27" i="43"/>
  <c r="AA32" i="43"/>
  <c r="AC41" i="43"/>
  <c r="AC43" i="43"/>
  <c r="AC53" i="43"/>
  <c r="AC55" i="43"/>
  <c r="AC58" i="43"/>
  <c r="AC60" i="43"/>
  <c r="AB78" i="43"/>
  <c r="AC78" i="43" s="1"/>
  <c r="AC79" i="43"/>
  <c r="AC82" i="43"/>
  <c r="AC98" i="43"/>
  <c r="H110" i="43"/>
  <c r="P110" i="43"/>
  <c r="X110" i="43"/>
  <c r="AA81" i="43"/>
  <c r="K110" i="43"/>
  <c r="O110" i="43"/>
  <c r="S110" i="43"/>
  <c r="AB6" i="43"/>
  <c r="AC6" i="43" s="1"/>
  <c r="AB32" i="43"/>
  <c r="N110" i="43"/>
  <c r="V110" i="43"/>
  <c r="AA56" i="43"/>
  <c r="AC56" i="43" s="1"/>
  <c r="AA76" i="43"/>
  <c r="AC103" i="43"/>
  <c r="I110" i="43"/>
  <c r="Q110" i="43"/>
  <c r="Y110" i="43"/>
  <c r="AB101" i="43"/>
  <c r="G110" i="43"/>
  <c r="W110" i="43"/>
  <c r="AC13" i="43"/>
  <c r="AC24" i="43"/>
  <c r="AC26" i="43"/>
  <c r="AC28" i="43"/>
  <c r="AC36" i="43"/>
  <c r="AC42" i="43"/>
  <c r="AC45" i="43"/>
  <c r="AC54" i="43"/>
  <c r="AC57" i="43"/>
  <c r="AC59" i="43"/>
  <c r="AC61" i="43"/>
  <c r="AB76" i="43"/>
  <c r="AC76" i="43" s="1"/>
  <c r="AC77" i="43"/>
  <c r="AC80" i="43"/>
  <c r="AB81" i="43"/>
  <c r="AC81" i="43" s="1"/>
  <c r="AA101" i="43"/>
  <c r="J110" i="43"/>
  <c r="R110" i="43"/>
  <c r="Z110" i="43"/>
  <c r="AA66" i="43"/>
  <c r="AC66" i="43" s="1"/>
  <c r="AC71" i="43"/>
  <c r="AB66" i="43"/>
  <c r="AC72" i="43"/>
  <c r="AC32" i="43"/>
  <c r="AB107" i="43"/>
  <c r="AA107" i="43"/>
  <c r="AA110" i="43" s="1"/>
  <c r="AB47" i="43"/>
  <c r="AC47" i="43" s="1"/>
  <c r="AC101" i="43" l="1"/>
  <c r="AB110" i="43"/>
  <c r="AC110" i="43" s="1"/>
  <c r="AC107" i="43"/>
  <c r="AB109" i="42" l="1"/>
  <c r="AA109" i="42"/>
  <c r="AB108" i="42"/>
  <c r="AA108" i="42"/>
  <c r="Z107" i="42"/>
  <c r="Y107" i="42"/>
  <c r="X107" i="42"/>
  <c r="W107" i="42"/>
  <c r="V107" i="42"/>
  <c r="U107" i="42"/>
  <c r="T107" i="42"/>
  <c r="S107" i="42"/>
  <c r="S110" i="42" s="1"/>
  <c r="R107" i="42"/>
  <c r="Q107" i="42"/>
  <c r="P107" i="42"/>
  <c r="O107" i="42"/>
  <c r="N107" i="42"/>
  <c r="M107" i="42"/>
  <c r="L107" i="42"/>
  <c r="K107" i="42"/>
  <c r="K110" i="42" s="1"/>
  <c r="J107" i="42"/>
  <c r="I107" i="42"/>
  <c r="H107" i="42"/>
  <c r="G107" i="42"/>
  <c r="AB106" i="42"/>
  <c r="AC106" i="42" s="1"/>
  <c r="AA106" i="42"/>
  <c r="AB105" i="42"/>
  <c r="AC105" i="42" s="1"/>
  <c r="AA105" i="42"/>
  <c r="AB104" i="42"/>
  <c r="AC104" i="42" s="1"/>
  <c r="AA104" i="42"/>
  <c r="AB103" i="42"/>
  <c r="AC103" i="42" s="1"/>
  <c r="AA103" i="42"/>
  <c r="AB102" i="42"/>
  <c r="AA102" i="42"/>
  <c r="Z101" i="42"/>
  <c r="Y101" i="42"/>
  <c r="X101" i="42"/>
  <c r="W101" i="42"/>
  <c r="V101" i="42"/>
  <c r="U101" i="42"/>
  <c r="T101" i="42"/>
  <c r="S101" i="42"/>
  <c r="R101" i="42"/>
  <c r="Q101" i="42"/>
  <c r="P101" i="42"/>
  <c r="O101" i="42"/>
  <c r="N101" i="42"/>
  <c r="M101" i="42"/>
  <c r="L101" i="42"/>
  <c r="AB101" i="42" s="1"/>
  <c r="K101" i="42"/>
  <c r="J101" i="42"/>
  <c r="I101" i="42"/>
  <c r="H101" i="42"/>
  <c r="G101" i="42"/>
  <c r="AA101" i="42" s="1"/>
  <c r="AB100" i="42"/>
  <c r="AC100" i="42" s="1"/>
  <c r="AA100" i="42"/>
  <c r="AB99" i="42"/>
  <c r="AC99" i="42" s="1"/>
  <c r="AA99" i="42"/>
  <c r="AB98" i="42"/>
  <c r="AA98" i="42"/>
  <c r="AC95" i="42"/>
  <c r="AB95" i="42"/>
  <c r="AA95" i="42"/>
  <c r="AB82" i="42"/>
  <c r="AA82" i="42"/>
  <c r="Z81" i="42"/>
  <c r="Y81" i="42"/>
  <c r="X81" i="42"/>
  <c r="W81" i="42"/>
  <c r="V81" i="42"/>
  <c r="U81" i="42"/>
  <c r="T81" i="42"/>
  <c r="S81" i="42"/>
  <c r="R81" i="42"/>
  <c r="Q81" i="42"/>
  <c r="P81" i="42"/>
  <c r="O81" i="42"/>
  <c r="N81" i="42"/>
  <c r="M81" i="42"/>
  <c r="L81" i="42"/>
  <c r="K81" i="42"/>
  <c r="J81" i="42"/>
  <c r="I81" i="42"/>
  <c r="H81" i="42"/>
  <c r="G81" i="42"/>
  <c r="AB80" i="42"/>
  <c r="AA80" i="42"/>
  <c r="AC80" i="42" s="1"/>
  <c r="AB79" i="42"/>
  <c r="AC79" i="42" s="1"/>
  <c r="AA79" i="42"/>
  <c r="Z78" i="42"/>
  <c r="Y78" i="42"/>
  <c r="X78" i="42"/>
  <c r="W78" i="42"/>
  <c r="V78" i="42"/>
  <c r="U78" i="42"/>
  <c r="T7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AB78" i="42" s="1"/>
  <c r="G78" i="42"/>
  <c r="AA78" i="42" s="1"/>
  <c r="AB77" i="42"/>
  <c r="AC77" i="42" s="1"/>
  <c r="AA77" i="42"/>
  <c r="Z76" i="42"/>
  <c r="Y76" i="42"/>
  <c r="X76" i="42"/>
  <c r="W76" i="42"/>
  <c r="V76" i="42"/>
  <c r="U76" i="42"/>
  <c r="T76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AB75" i="42"/>
  <c r="AC75" i="42" s="1"/>
  <c r="AA75" i="42"/>
  <c r="AB74" i="42"/>
  <c r="AC74" i="42" s="1"/>
  <c r="AA74" i="42"/>
  <c r="AB73" i="42"/>
  <c r="AC73" i="42" s="1"/>
  <c r="AA73" i="42"/>
  <c r="AB72" i="42"/>
  <c r="AA72" i="42"/>
  <c r="AC71" i="42"/>
  <c r="AB71" i="42"/>
  <c r="AA71" i="42"/>
  <c r="AB70" i="42"/>
  <c r="AA70" i="42"/>
  <c r="AB69" i="42"/>
  <c r="AA69" i="42"/>
  <c r="AB68" i="42"/>
  <c r="AC68" i="42" s="1"/>
  <c r="AA68" i="42"/>
  <c r="AB67" i="42"/>
  <c r="AC67" i="42" s="1"/>
  <c r="AA67" i="42"/>
  <c r="AB66" i="42"/>
  <c r="Z66" i="42"/>
  <c r="Y66" i="42"/>
  <c r="X66" i="42"/>
  <c r="W66" i="42"/>
  <c r="V66" i="42"/>
  <c r="U66" i="42"/>
  <c r="T66" i="42"/>
  <c r="S66" i="42"/>
  <c r="R66" i="42"/>
  <c r="Q66" i="42"/>
  <c r="P66" i="42"/>
  <c r="O66" i="42"/>
  <c r="N66" i="42"/>
  <c r="M66" i="42"/>
  <c r="L66" i="42"/>
  <c r="K66" i="42"/>
  <c r="AA66" i="42" s="1"/>
  <c r="J66" i="42"/>
  <c r="I66" i="42"/>
  <c r="H66" i="42"/>
  <c r="G66" i="42"/>
  <c r="AB65" i="42"/>
  <c r="AA65" i="42"/>
  <c r="AB64" i="42"/>
  <c r="AC64" i="42" s="1"/>
  <c r="AA64" i="42"/>
  <c r="AB63" i="42"/>
  <c r="AC63" i="42" s="1"/>
  <c r="AA63" i="42"/>
  <c r="AB62" i="42"/>
  <c r="AC62" i="42" s="1"/>
  <c r="AA62" i="42"/>
  <c r="AB61" i="42"/>
  <c r="AC61" i="42" s="1"/>
  <c r="AA61" i="42"/>
  <c r="AB60" i="42"/>
  <c r="AA60" i="42"/>
  <c r="AB59" i="42"/>
  <c r="AA59" i="42"/>
  <c r="AC59" i="42" s="1"/>
  <c r="AB58" i="42"/>
  <c r="AA58" i="42"/>
  <c r="AB57" i="42"/>
  <c r="AA57" i="42"/>
  <c r="Z56" i="42"/>
  <c r="Y56" i="42"/>
  <c r="X56" i="42"/>
  <c r="W56" i="42"/>
  <c r="V56" i="42"/>
  <c r="U56" i="42"/>
  <c r="T56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AA56" i="42" s="1"/>
  <c r="AB55" i="42"/>
  <c r="AC55" i="42" s="1"/>
  <c r="AA55" i="42"/>
  <c r="AB54" i="42"/>
  <c r="AC54" i="42" s="1"/>
  <c r="AA54" i="42"/>
  <c r="AB53" i="42"/>
  <c r="AC53" i="42" s="1"/>
  <c r="AA53" i="42"/>
  <c r="AC52" i="42"/>
  <c r="AB52" i="42"/>
  <c r="AA52" i="42"/>
  <c r="AB51" i="42"/>
  <c r="AA51" i="42"/>
  <c r="AB50" i="42"/>
  <c r="AA50" i="42"/>
  <c r="AB49" i="42"/>
  <c r="AA49" i="42"/>
  <c r="AB48" i="42"/>
  <c r="AA48" i="42"/>
  <c r="AC48" i="42" s="1"/>
  <c r="Z47" i="42"/>
  <c r="Y47" i="42"/>
  <c r="X47" i="42"/>
  <c r="W47" i="42"/>
  <c r="V47" i="42"/>
  <c r="U47" i="42"/>
  <c r="T47" i="42"/>
  <c r="S47" i="42"/>
  <c r="R47" i="42"/>
  <c r="Q47" i="42"/>
  <c r="P47" i="42"/>
  <c r="O47" i="42"/>
  <c r="N47" i="42"/>
  <c r="M47" i="42"/>
  <c r="L47" i="42"/>
  <c r="K47" i="42"/>
  <c r="J47" i="42"/>
  <c r="I47" i="42"/>
  <c r="H47" i="42"/>
  <c r="G47" i="42"/>
  <c r="AB46" i="42"/>
  <c r="AA46" i="42"/>
  <c r="AB45" i="42"/>
  <c r="AA45" i="42"/>
  <c r="AB43" i="42"/>
  <c r="AA43" i="42"/>
  <c r="AC43" i="42" s="1"/>
  <c r="AB42" i="42"/>
  <c r="AC42" i="42" s="1"/>
  <c r="AA42" i="42"/>
  <c r="AB41" i="42"/>
  <c r="AC41" i="42" s="1"/>
  <c r="AA41" i="42"/>
  <c r="AB36" i="42"/>
  <c r="AC36" i="42" s="1"/>
  <c r="AA36" i="42"/>
  <c r="AC35" i="42"/>
  <c r="AB35" i="42"/>
  <c r="AA35" i="42"/>
  <c r="AB34" i="42"/>
  <c r="AA34" i="42"/>
  <c r="AB33" i="42"/>
  <c r="AA33" i="42"/>
  <c r="Z32" i="42"/>
  <c r="Y32" i="42"/>
  <c r="X32" i="42"/>
  <c r="W32" i="42"/>
  <c r="V32" i="42"/>
  <c r="U32" i="42"/>
  <c r="T32" i="42"/>
  <c r="S32" i="42"/>
  <c r="R32" i="42"/>
  <c r="Q32" i="42"/>
  <c r="P32" i="42"/>
  <c r="O32" i="42"/>
  <c r="N32" i="42"/>
  <c r="M32" i="42"/>
  <c r="L32" i="42"/>
  <c r="K32" i="42"/>
  <c r="J32" i="42"/>
  <c r="I32" i="42"/>
  <c r="H32" i="42"/>
  <c r="AB32" i="42" s="1"/>
  <c r="G32" i="42"/>
  <c r="AB31" i="42"/>
  <c r="AC31" i="42" s="1"/>
  <c r="AA31" i="42"/>
  <c r="AB30" i="42"/>
  <c r="AC30" i="42" s="1"/>
  <c r="AA30" i="42"/>
  <c r="AB29" i="42"/>
  <c r="AC29" i="42" s="1"/>
  <c r="AA29" i="42"/>
  <c r="AB28" i="42"/>
  <c r="AC28" i="42" s="1"/>
  <c r="AA28" i="42"/>
  <c r="AB27" i="42"/>
  <c r="AA27" i="42"/>
  <c r="AB26" i="42"/>
  <c r="AA26" i="42"/>
  <c r="AC26" i="42" s="1"/>
  <c r="AB25" i="42"/>
  <c r="AA25" i="42"/>
  <c r="AB24" i="42"/>
  <c r="AA24" i="42"/>
  <c r="AB23" i="42"/>
  <c r="AC23" i="42" s="1"/>
  <c r="AA23" i="42"/>
  <c r="AB22" i="42"/>
  <c r="AC22" i="42" s="1"/>
  <c r="AA22" i="42"/>
  <c r="AB21" i="42"/>
  <c r="AC21" i="42" s="1"/>
  <c r="AA21" i="42"/>
  <c r="AB20" i="42"/>
  <c r="AC20" i="42" s="1"/>
  <c r="AA20" i="42"/>
  <c r="AB19" i="42"/>
  <c r="AA19" i="42"/>
  <c r="AC18" i="42"/>
  <c r="AB18" i="42"/>
  <c r="AA18" i="42"/>
  <c r="AB17" i="42"/>
  <c r="AA17" i="42"/>
  <c r="AB16" i="42"/>
  <c r="AA16" i="42"/>
  <c r="AB15" i="42"/>
  <c r="AC15" i="42" s="1"/>
  <c r="AA15" i="42"/>
  <c r="AB14" i="42"/>
  <c r="AC14" i="42" s="1"/>
  <c r="AA14" i="42"/>
  <c r="AB13" i="42"/>
  <c r="AC13" i="42" s="1"/>
  <c r="AA13" i="42"/>
  <c r="AB12" i="42"/>
  <c r="AC12" i="42" s="1"/>
  <c r="AA12" i="42"/>
  <c r="AB11" i="42"/>
  <c r="AA11" i="42"/>
  <c r="AB10" i="42"/>
  <c r="AA10" i="42"/>
  <c r="AC10" i="42" s="1"/>
  <c r="AB9" i="42"/>
  <c r="AA9" i="42"/>
  <c r="AB8" i="42"/>
  <c r="AA8" i="42"/>
  <c r="AB7" i="42"/>
  <c r="AC7" i="42" s="1"/>
  <c r="AA7" i="42"/>
  <c r="Z6" i="42"/>
  <c r="Z110" i="42" s="1"/>
  <c r="Y6" i="42"/>
  <c r="X6" i="42"/>
  <c r="W6" i="42"/>
  <c r="V6" i="42"/>
  <c r="U6" i="42"/>
  <c r="T6" i="42"/>
  <c r="S6" i="42"/>
  <c r="R6" i="42"/>
  <c r="R110" i="42" s="1"/>
  <c r="Q6" i="42"/>
  <c r="P6" i="42"/>
  <c r="O6" i="42"/>
  <c r="N6" i="42"/>
  <c r="M6" i="42"/>
  <c r="L6" i="42"/>
  <c r="K6" i="42"/>
  <c r="J6" i="42"/>
  <c r="J110" i="42" s="1"/>
  <c r="I6" i="42"/>
  <c r="H6" i="42"/>
  <c r="G6" i="42"/>
  <c r="AA6" i="42" s="1"/>
  <c r="AC8" i="42" l="1"/>
  <c r="AC17" i="42"/>
  <c r="AC19" i="42"/>
  <c r="AC24" i="42"/>
  <c r="AC34" i="42"/>
  <c r="AC46" i="42"/>
  <c r="AC49" i="42"/>
  <c r="AC51" i="42"/>
  <c r="AB56" i="42"/>
  <c r="AC56" i="42" s="1"/>
  <c r="AC57" i="42"/>
  <c r="AC70" i="42"/>
  <c r="AC72" i="42"/>
  <c r="AA76" i="42"/>
  <c r="AB81" i="42"/>
  <c r="AC82" i="42"/>
  <c r="AC98" i="42"/>
  <c r="N110" i="42"/>
  <c r="V110" i="42"/>
  <c r="AC109" i="42"/>
  <c r="AA32" i="42"/>
  <c r="AC32" i="42" s="1"/>
  <c r="AA47" i="42"/>
  <c r="I110" i="42"/>
  <c r="M110" i="42"/>
  <c r="Q110" i="42"/>
  <c r="U110" i="42"/>
  <c r="Y110" i="42"/>
  <c r="AB76" i="42"/>
  <c r="G110" i="42"/>
  <c r="O110" i="42"/>
  <c r="W110" i="42"/>
  <c r="AA81" i="42"/>
  <c r="AB6" i="42"/>
  <c r="AC6" i="42" s="1"/>
  <c r="AC9" i="42"/>
  <c r="AC11" i="42"/>
  <c r="AC16" i="42"/>
  <c r="AC25" i="42"/>
  <c r="AC27" i="42"/>
  <c r="AC33" i="42"/>
  <c r="AC45" i="42"/>
  <c r="AB47" i="42"/>
  <c r="AC47" i="42" s="1"/>
  <c r="AC50" i="42"/>
  <c r="AC58" i="42"/>
  <c r="AC60" i="42"/>
  <c r="AC65" i="42"/>
  <c r="AC69" i="42"/>
  <c r="AC102" i="42"/>
  <c r="H110" i="42"/>
  <c r="L110" i="42"/>
  <c r="P110" i="42"/>
  <c r="T110" i="42"/>
  <c r="X110" i="42"/>
  <c r="AC108" i="42"/>
  <c r="AC78" i="42"/>
  <c r="AC76" i="42"/>
  <c r="AC66" i="42"/>
  <c r="AC101" i="42"/>
  <c r="AA107" i="42"/>
  <c r="AA110" i="42" s="1"/>
  <c r="AB107" i="42"/>
  <c r="AC81" i="42" l="1"/>
  <c r="AB110" i="42"/>
  <c r="AC110" i="42" s="1"/>
  <c r="AC107" i="42"/>
  <c r="AA8" i="33" l="1"/>
  <c r="AB8" i="33"/>
  <c r="AB9" i="33"/>
  <c r="AB10" i="33"/>
  <c r="AB11" i="33"/>
  <c r="AB12" i="33"/>
  <c r="AB7" i="33"/>
  <c r="AB109" i="40" l="1"/>
  <c r="AC109" i="40" s="1"/>
  <c r="AA109" i="40"/>
  <c r="AB108" i="40"/>
  <c r="AC108" i="40" s="1"/>
  <c r="AA108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AA107" i="40" s="1"/>
  <c r="AB106" i="40"/>
  <c r="AA106" i="40"/>
  <c r="AB105" i="40"/>
  <c r="AC105" i="40" s="1"/>
  <c r="AA105" i="40"/>
  <c r="AB104" i="40"/>
  <c r="AC104" i="40" s="1"/>
  <c r="AA104" i="40"/>
  <c r="AB103" i="40"/>
  <c r="AC103" i="40" s="1"/>
  <c r="AA103" i="40"/>
  <c r="AC102" i="40"/>
  <c r="AB102" i="40"/>
  <c r="AA102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AB100" i="40"/>
  <c r="AA100" i="40"/>
  <c r="AB99" i="40"/>
  <c r="AA99" i="40"/>
  <c r="AB98" i="40"/>
  <c r="AC98" i="40" s="1"/>
  <c r="AA98" i="40"/>
  <c r="AB95" i="40"/>
  <c r="AA95" i="40"/>
  <c r="AC95" i="40" s="1"/>
  <c r="AB82" i="40"/>
  <c r="AA82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AB80" i="40"/>
  <c r="AC80" i="40" s="1"/>
  <c r="AA80" i="40"/>
  <c r="AB79" i="40"/>
  <c r="AA79" i="40"/>
  <c r="AC79" i="40" s="1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AB77" i="40"/>
  <c r="AA77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AC75" i="40"/>
  <c r="AB75" i="40"/>
  <c r="AA75" i="40"/>
  <c r="AB74" i="40"/>
  <c r="AA74" i="40"/>
  <c r="AB73" i="40"/>
  <c r="AA73" i="40"/>
  <c r="AB72" i="40"/>
  <c r="AC72" i="40" s="1"/>
  <c r="AA72" i="40"/>
  <c r="AB71" i="40"/>
  <c r="AA71" i="40"/>
  <c r="AC71" i="40" s="1"/>
  <c r="AB70" i="40"/>
  <c r="AA70" i="40"/>
  <c r="AB69" i="40"/>
  <c r="AA69" i="40"/>
  <c r="AB68" i="40"/>
  <c r="AA68" i="40"/>
  <c r="AB67" i="40"/>
  <c r="AA67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AB65" i="40"/>
  <c r="AA65" i="40"/>
  <c r="AB64" i="40"/>
  <c r="AA64" i="40"/>
  <c r="AB63" i="40"/>
  <c r="AA63" i="40"/>
  <c r="AC63" i="40" s="1"/>
  <c r="AB62" i="40"/>
  <c r="AA62" i="40"/>
  <c r="AB61" i="40"/>
  <c r="AA61" i="40"/>
  <c r="AB60" i="40"/>
  <c r="AC60" i="40" s="1"/>
  <c r="AA60" i="40"/>
  <c r="AB59" i="40"/>
  <c r="AC59" i="40" s="1"/>
  <c r="AA59" i="40"/>
  <c r="AB58" i="40"/>
  <c r="AC58" i="40" s="1"/>
  <c r="AA58" i="40"/>
  <c r="AB57" i="40"/>
  <c r="AA57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AC55" i="40"/>
  <c r="AB55" i="40"/>
  <c r="AA55" i="40"/>
  <c r="AB54" i="40"/>
  <c r="AA54" i="40"/>
  <c r="AB53" i="40"/>
  <c r="AA53" i="40"/>
  <c r="AB52" i="40"/>
  <c r="AA52" i="40"/>
  <c r="AB51" i="40"/>
  <c r="AA51" i="40"/>
  <c r="AB50" i="40"/>
  <c r="AA50" i="40"/>
  <c r="AB49" i="40"/>
  <c r="AA49" i="40"/>
  <c r="AB48" i="40"/>
  <c r="AA48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AB46" i="40"/>
  <c r="AA46" i="40"/>
  <c r="AB45" i="40"/>
  <c r="AA45" i="40"/>
  <c r="AB43" i="40"/>
  <c r="AC43" i="40" s="1"/>
  <c r="AA43" i="40"/>
  <c r="AC42" i="40"/>
  <c r="AB42" i="40"/>
  <c r="AA42" i="40"/>
  <c r="AB41" i="40"/>
  <c r="AA41" i="40"/>
  <c r="AB36" i="40"/>
  <c r="AA36" i="40"/>
  <c r="AB35" i="40"/>
  <c r="AA35" i="40"/>
  <c r="AB34" i="40"/>
  <c r="AA34" i="40"/>
  <c r="AB33" i="40"/>
  <c r="AA33" i="40"/>
  <c r="Z32" i="40"/>
  <c r="Y32" i="40"/>
  <c r="X32" i="40"/>
  <c r="W32" i="40"/>
  <c r="V32" i="40"/>
  <c r="U32" i="40"/>
  <c r="T32" i="40"/>
  <c r="S32" i="40"/>
  <c r="R32" i="40"/>
  <c r="P32" i="40"/>
  <c r="O32" i="40"/>
  <c r="N32" i="40"/>
  <c r="M32" i="40"/>
  <c r="L32" i="40"/>
  <c r="K32" i="40"/>
  <c r="J32" i="40"/>
  <c r="I32" i="40"/>
  <c r="H32" i="40"/>
  <c r="G32" i="40"/>
  <c r="AB31" i="40"/>
  <c r="AC31" i="40" s="1"/>
  <c r="AA31" i="40"/>
  <c r="AB30" i="40"/>
  <c r="AC30" i="40" s="1"/>
  <c r="AA30" i="40"/>
  <c r="AB29" i="40"/>
  <c r="AC29" i="40" s="1"/>
  <c r="AA29" i="40"/>
  <c r="AB28" i="40"/>
  <c r="AC28" i="40" s="1"/>
  <c r="AA28" i="40"/>
  <c r="AB27" i="40"/>
  <c r="AA27" i="40"/>
  <c r="AC27" i="40" s="1"/>
  <c r="AB26" i="40"/>
  <c r="AA26" i="40"/>
  <c r="AB25" i="40"/>
  <c r="AA25" i="40"/>
  <c r="AB24" i="40"/>
  <c r="AA24" i="40"/>
  <c r="AB23" i="40"/>
  <c r="AA23" i="40"/>
  <c r="AB22" i="40"/>
  <c r="AA22" i="40"/>
  <c r="AB21" i="40"/>
  <c r="AA21" i="40"/>
  <c r="AB20" i="40"/>
  <c r="AA20" i="40"/>
  <c r="AB19" i="40"/>
  <c r="AA19" i="40"/>
  <c r="AB18" i="40"/>
  <c r="AA18" i="40"/>
  <c r="AB17" i="40"/>
  <c r="AA17" i="40"/>
  <c r="AB16" i="40"/>
  <c r="AA16" i="40"/>
  <c r="AC16" i="40" s="1"/>
  <c r="AB15" i="40"/>
  <c r="AA15" i="40"/>
  <c r="AB14" i="40"/>
  <c r="AA14" i="40"/>
  <c r="AB13" i="40"/>
  <c r="AA13" i="40"/>
  <c r="AB12" i="40"/>
  <c r="AA12" i="40"/>
  <c r="AB11" i="40"/>
  <c r="AA11" i="40"/>
  <c r="AC11" i="40" s="1"/>
  <c r="AB10" i="40"/>
  <c r="AA10" i="40"/>
  <c r="AB9" i="40"/>
  <c r="AA9" i="40"/>
  <c r="AB8" i="40"/>
  <c r="AA8" i="40"/>
  <c r="AB7" i="40"/>
  <c r="AC7" i="40" s="1"/>
  <c r="AA7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AA32" i="40" l="1"/>
  <c r="AA101" i="40"/>
  <c r="AC9" i="40"/>
  <c r="AC15" i="40"/>
  <c r="AC17" i="40"/>
  <c r="AC19" i="40"/>
  <c r="AC23" i="40"/>
  <c r="AC25" i="40"/>
  <c r="AC35" i="40"/>
  <c r="AC41" i="40"/>
  <c r="AC45" i="40"/>
  <c r="AC50" i="40"/>
  <c r="AC52" i="40"/>
  <c r="AC54" i="40"/>
  <c r="AC62" i="40"/>
  <c r="AC64" i="40"/>
  <c r="AB66" i="40"/>
  <c r="AC67" i="40"/>
  <c r="AC69" i="40"/>
  <c r="AC74" i="40"/>
  <c r="AA76" i="40"/>
  <c r="AC76" i="40" s="1"/>
  <c r="AC100" i="40"/>
  <c r="AC106" i="40"/>
  <c r="AA66" i="40"/>
  <c r="AB76" i="40"/>
  <c r="AA81" i="40"/>
  <c r="AC8" i="40"/>
  <c r="AC10" i="40"/>
  <c r="AC12" i="40"/>
  <c r="AC14" i="40"/>
  <c r="AC18" i="40"/>
  <c r="AC20" i="40"/>
  <c r="AC24" i="40"/>
  <c r="AC26" i="40"/>
  <c r="AC34" i="40"/>
  <c r="AC36" i="40"/>
  <c r="AC46" i="40"/>
  <c r="AC51" i="40"/>
  <c r="AC53" i="40"/>
  <c r="AC61" i="40"/>
  <c r="AC65" i="40"/>
  <c r="AC68" i="40"/>
  <c r="AC70" i="40"/>
  <c r="AC73" i="40"/>
  <c r="AA78" i="40"/>
  <c r="AB78" i="40"/>
  <c r="AB81" i="40"/>
  <c r="AC82" i="40"/>
  <c r="AC99" i="40"/>
  <c r="AB101" i="40"/>
  <c r="AC101" i="40" s="1"/>
  <c r="AA56" i="40"/>
  <c r="AA110" i="40" s="1"/>
  <c r="AC49" i="40"/>
  <c r="AA47" i="40"/>
  <c r="AC33" i="40"/>
  <c r="AB32" i="40"/>
  <c r="AC32" i="40" s="1"/>
  <c r="H110" i="40"/>
  <c r="P110" i="40"/>
  <c r="X110" i="40"/>
  <c r="AC22" i="40"/>
  <c r="AA6" i="40"/>
  <c r="AC13" i="40"/>
  <c r="I110" i="40"/>
  <c r="Q110" i="40"/>
  <c r="Y110" i="40"/>
  <c r="G110" i="40"/>
  <c r="AB6" i="40"/>
  <c r="AC6" i="40" s="1"/>
  <c r="J110" i="40"/>
  <c r="R110" i="40"/>
  <c r="Z110" i="40"/>
  <c r="N110" i="40"/>
  <c r="S110" i="40"/>
  <c r="O110" i="40"/>
  <c r="AC21" i="40"/>
  <c r="W110" i="40"/>
  <c r="M110" i="40"/>
  <c r="U110" i="40"/>
  <c r="T110" i="40"/>
  <c r="V110" i="40"/>
  <c r="AB47" i="40"/>
  <c r="AC48" i="40"/>
  <c r="AC57" i="40"/>
  <c r="L110" i="40"/>
  <c r="K110" i="40"/>
  <c r="AC66" i="40"/>
  <c r="AC77" i="40"/>
  <c r="AC81" i="40"/>
  <c r="AC78" i="40"/>
  <c r="AB56" i="40"/>
  <c r="AB107" i="40"/>
  <c r="AC47" i="40" l="1"/>
  <c r="AC56" i="40"/>
  <c r="AB110" i="40"/>
  <c r="AC110" i="40" s="1"/>
  <c r="AC107" i="40"/>
  <c r="AA9" i="33" l="1"/>
  <c r="AC9" i="33" s="1"/>
  <c r="AA10" i="33"/>
  <c r="AC10" i="33" s="1"/>
  <c r="AA11" i="33"/>
  <c r="AA12" i="33"/>
  <c r="AA7" i="33"/>
  <c r="H6" i="33"/>
  <c r="L6" i="45" s="1"/>
  <c r="I6" i="33"/>
  <c r="M6" i="45" s="1"/>
  <c r="J6" i="33"/>
  <c r="N6" i="45" s="1"/>
  <c r="Y6" i="33"/>
  <c r="AC6" i="45" s="1"/>
  <c r="Z6" i="33"/>
  <c r="AD6" i="45" s="1"/>
  <c r="AC11" i="33" l="1"/>
  <c r="AC12" i="33"/>
  <c r="AB106" i="33" l="1"/>
  <c r="AA106" i="33"/>
  <c r="AB105" i="33"/>
  <c r="AA105" i="33"/>
  <c r="AB104" i="33"/>
  <c r="AA104" i="33"/>
  <c r="AB103" i="33"/>
  <c r="AA103" i="33"/>
  <c r="AB102" i="33"/>
  <c r="AA102" i="33"/>
  <c r="Z101" i="33"/>
  <c r="AD14" i="45" s="1"/>
  <c r="Y101" i="33"/>
  <c r="AC14" i="45" s="1"/>
  <c r="X101" i="33"/>
  <c r="AB14" i="45" s="1"/>
  <c r="W101" i="33"/>
  <c r="AA14" i="45" s="1"/>
  <c r="V101" i="33"/>
  <c r="Z14" i="45" s="1"/>
  <c r="U101" i="33"/>
  <c r="Y14" i="45" s="1"/>
  <c r="T101" i="33"/>
  <c r="X14" i="45" s="1"/>
  <c r="S101" i="33"/>
  <c r="W14" i="45" s="1"/>
  <c r="R101" i="33"/>
  <c r="V14" i="45" s="1"/>
  <c r="Q101" i="33"/>
  <c r="U14" i="45" s="1"/>
  <c r="P101" i="33"/>
  <c r="T14" i="45" s="1"/>
  <c r="O101" i="33"/>
  <c r="S14" i="45" s="1"/>
  <c r="N101" i="33"/>
  <c r="R14" i="45" s="1"/>
  <c r="M101" i="33"/>
  <c r="Q14" i="45" s="1"/>
  <c r="L101" i="33"/>
  <c r="P14" i="45" s="1"/>
  <c r="K101" i="33"/>
  <c r="O14" i="45" s="1"/>
  <c r="J101" i="33"/>
  <c r="N14" i="45" s="1"/>
  <c r="I101" i="33"/>
  <c r="M14" i="45" s="1"/>
  <c r="H101" i="33"/>
  <c r="L14" i="45" s="1"/>
  <c r="G101" i="33"/>
  <c r="K14" i="45" s="1"/>
  <c r="AB100" i="33"/>
  <c r="AA100" i="33"/>
  <c r="AB99" i="33"/>
  <c r="AA99" i="33"/>
  <c r="AB98" i="33"/>
  <c r="AA98" i="33"/>
  <c r="AB95" i="33"/>
  <c r="AA95" i="33"/>
  <c r="AB82" i="33"/>
  <c r="AA82" i="33"/>
  <c r="Z81" i="33"/>
  <c r="AD13" i="45" s="1"/>
  <c r="Y81" i="33"/>
  <c r="AC13" i="45" s="1"/>
  <c r="X81" i="33"/>
  <c r="AB13" i="45" s="1"/>
  <c r="W81" i="33"/>
  <c r="AA13" i="45" s="1"/>
  <c r="V81" i="33"/>
  <c r="Z13" i="45" s="1"/>
  <c r="U81" i="33"/>
  <c r="Y13" i="45" s="1"/>
  <c r="T81" i="33"/>
  <c r="X13" i="45" s="1"/>
  <c r="S81" i="33"/>
  <c r="W13" i="45" s="1"/>
  <c r="R81" i="33"/>
  <c r="V13" i="45" s="1"/>
  <c r="Q81" i="33"/>
  <c r="U13" i="45" s="1"/>
  <c r="P81" i="33"/>
  <c r="T13" i="45" s="1"/>
  <c r="O81" i="33"/>
  <c r="S13" i="45" s="1"/>
  <c r="N81" i="33"/>
  <c r="R13" i="45" s="1"/>
  <c r="M81" i="33"/>
  <c r="Q13" i="45" s="1"/>
  <c r="L81" i="33"/>
  <c r="P13" i="45" s="1"/>
  <c r="K81" i="33"/>
  <c r="O13" i="45" s="1"/>
  <c r="J81" i="33"/>
  <c r="N13" i="45" s="1"/>
  <c r="I81" i="33"/>
  <c r="M13" i="45" s="1"/>
  <c r="H81" i="33"/>
  <c r="L13" i="45" s="1"/>
  <c r="AF13" i="45" s="1"/>
  <c r="G81" i="33"/>
  <c r="K13" i="45" s="1"/>
  <c r="AE13" i="45" s="1"/>
  <c r="AB80" i="33"/>
  <c r="AA80" i="33"/>
  <c r="AB79" i="33"/>
  <c r="AA79" i="33"/>
  <c r="Z78" i="33"/>
  <c r="AD12" i="45" s="1"/>
  <c r="Y78" i="33"/>
  <c r="AC12" i="45" s="1"/>
  <c r="X78" i="33"/>
  <c r="AB12" i="45" s="1"/>
  <c r="W78" i="33"/>
  <c r="AA12" i="45" s="1"/>
  <c r="V78" i="33"/>
  <c r="Z12" i="45" s="1"/>
  <c r="U78" i="33"/>
  <c r="Y12" i="45" s="1"/>
  <c r="T78" i="33"/>
  <c r="X12" i="45" s="1"/>
  <c r="S78" i="33"/>
  <c r="W12" i="45" s="1"/>
  <c r="R78" i="33"/>
  <c r="V12" i="45" s="1"/>
  <c r="Q78" i="33"/>
  <c r="U12" i="45" s="1"/>
  <c r="P78" i="33"/>
  <c r="T12" i="45" s="1"/>
  <c r="O78" i="33"/>
  <c r="S12" i="45" s="1"/>
  <c r="N78" i="33"/>
  <c r="R12" i="45" s="1"/>
  <c r="M78" i="33"/>
  <c r="Q12" i="45" s="1"/>
  <c r="L78" i="33"/>
  <c r="P12" i="45" s="1"/>
  <c r="K78" i="33"/>
  <c r="O12" i="45" s="1"/>
  <c r="J78" i="33"/>
  <c r="N12" i="45" s="1"/>
  <c r="I78" i="33"/>
  <c r="M12" i="45" s="1"/>
  <c r="H78" i="33"/>
  <c r="L12" i="45" s="1"/>
  <c r="AF12" i="45" s="1"/>
  <c r="G78" i="33"/>
  <c r="K12" i="45" s="1"/>
  <c r="AE12" i="45" s="1"/>
  <c r="AB77" i="33"/>
  <c r="AA77" i="33"/>
  <c r="Z76" i="33"/>
  <c r="AD11" i="45" s="1"/>
  <c r="Y76" i="33"/>
  <c r="AC11" i="45" s="1"/>
  <c r="X76" i="33"/>
  <c r="AB11" i="45" s="1"/>
  <c r="W76" i="33"/>
  <c r="AA11" i="45" s="1"/>
  <c r="V76" i="33"/>
  <c r="Z11" i="45" s="1"/>
  <c r="U76" i="33"/>
  <c r="Y11" i="45" s="1"/>
  <c r="T76" i="33"/>
  <c r="X11" i="45" s="1"/>
  <c r="S76" i="33"/>
  <c r="W11" i="45" s="1"/>
  <c r="R76" i="33"/>
  <c r="V11" i="45" s="1"/>
  <c r="Q76" i="33"/>
  <c r="U11" i="45" s="1"/>
  <c r="P76" i="33"/>
  <c r="T11" i="45" s="1"/>
  <c r="O76" i="33"/>
  <c r="S11" i="45" s="1"/>
  <c r="N76" i="33"/>
  <c r="R11" i="45" s="1"/>
  <c r="M76" i="33"/>
  <c r="Q11" i="45" s="1"/>
  <c r="L76" i="33"/>
  <c r="P11" i="45" s="1"/>
  <c r="K76" i="33"/>
  <c r="O11" i="45" s="1"/>
  <c r="J76" i="33"/>
  <c r="N11" i="45" s="1"/>
  <c r="I76" i="33"/>
  <c r="M11" i="45" s="1"/>
  <c r="H76" i="33"/>
  <c r="L11" i="45" s="1"/>
  <c r="G76" i="33"/>
  <c r="K11" i="45" s="1"/>
  <c r="AB75" i="33"/>
  <c r="AA75" i="33"/>
  <c r="AB74" i="33"/>
  <c r="AA74" i="33"/>
  <c r="AB73" i="33"/>
  <c r="AA73" i="33"/>
  <c r="AB72" i="33"/>
  <c r="AA72" i="33"/>
  <c r="AB71" i="33"/>
  <c r="AA71" i="33"/>
  <c r="AB70" i="33"/>
  <c r="AA70" i="33"/>
  <c r="AB69" i="33"/>
  <c r="AA69" i="33"/>
  <c r="AB68" i="33"/>
  <c r="AA68" i="33"/>
  <c r="AB67" i="33"/>
  <c r="AA67" i="33"/>
  <c r="Z66" i="33"/>
  <c r="AD10" i="45" s="1"/>
  <c r="Y66" i="33"/>
  <c r="AC10" i="45" s="1"/>
  <c r="X66" i="33"/>
  <c r="AB10" i="45" s="1"/>
  <c r="W66" i="33"/>
  <c r="AA10" i="45" s="1"/>
  <c r="V66" i="33"/>
  <c r="Z10" i="45" s="1"/>
  <c r="U66" i="33"/>
  <c r="Y10" i="45" s="1"/>
  <c r="T66" i="33"/>
  <c r="X10" i="45" s="1"/>
  <c r="S66" i="33"/>
  <c r="W10" i="45" s="1"/>
  <c r="R66" i="33"/>
  <c r="V10" i="45" s="1"/>
  <c r="Q66" i="33"/>
  <c r="U10" i="45" s="1"/>
  <c r="P66" i="33"/>
  <c r="T10" i="45" s="1"/>
  <c r="O66" i="33"/>
  <c r="S10" i="45" s="1"/>
  <c r="N66" i="33"/>
  <c r="R10" i="45" s="1"/>
  <c r="M66" i="33"/>
  <c r="Q10" i="45" s="1"/>
  <c r="L66" i="33"/>
  <c r="P10" i="45" s="1"/>
  <c r="K66" i="33"/>
  <c r="O10" i="45" s="1"/>
  <c r="AE10" i="45" s="1"/>
  <c r="J66" i="33"/>
  <c r="N10" i="45" s="1"/>
  <c r="I66" i="33"/>
  <c r="M10" i="45" s="1"/>
  <c r="H66" i="33"/>
  <c r="L10" i="45" s="1"/>
  <c r="AF10" i="45" s="1"/>
  <c r="G66" i="33"/>
  <c r="K10" i="45" s="1"/>
  <c r="AG12" i="45" l="1"/>
  <c r="AG13" i="45"/>
  <c r="AE11" i="45"/>
  <c r="AE14" i="45"/>
  <c r="AG10" i="45"/>
  <c r="AF11" i="45"/>
  <c r="AG11" i="45" s="1"/>
  <c r="AF14" i="45"/>
  <c r="AB101" i="33"/>
  <c r="AC101" i="33" s="1"/>
  <c r="AC102" i="33"/>
  <c r="AC106" i="33"/>
  <c r="AC103" i="33"/>
  <c r="AA101" i="33"/>
  <c r="AC104" i="33"/>
  <c r="AC105" i="33"/>
  <c r="AB78" i="33"/>
  <c r="AC100" i="33"/>
  <c r="AA76" i="33"/>
  <c r="AC98" i="33"/>
  <c r="AC82" i="33"/>
  <c r="AC80" i="33"/>
  <c r="AC95" i="33"/>
  <c r="AA81" i="33"/>
  <c r="AB76" i="33"/>
  <c r="AA78" i="33"/>
  <c r="AC99" i="33"/>
  <c r="AB81" i="33"/>
  <c r="AC77" i="33"/>
  <c r="AC79" i="33"/>
  <c r="AC69" i="33"/>
  <c r="AC71" i="33"/>
  <c r="AC73" i="33"/>
  <c r="AC68" i="33"/>
  <c r="AC75" i="33"/>
  <c r="AC72" i="33"/>
  <c r="AA66" i="33"/>
  <c r="AC70" i="33"/>
  <c r="AB66" i="33"/>
  <c r="AC67" i="33"/>
  <c r="AC74" i="33"/>
  <c r="AG14" i="45" l="1"/>
  <c r="AC81" i="33"/>
  <c r="AC78" i="33"/>
  <c r="AC76" i="33"/>
  <c r="AC66" i="33"/>
  <c r="AB109" i="33" l="1"/>
  <c r="AA109" i="33"/>
  <c r="AB108" i="33"/>
  <c r="AA108" i="33"/>
  <c r="AB65" i="33"/>
  <c r="AA65" i="33"/>
  <c r="AB64" i="33"/>
  <c r="AA64" i="33"/>
  <c r="AB63" i="33"/>
  <c r="AA63" i="33"/>
  <c r="AB62" i="33"/>
  <c r="AA62" i="33"/>
  <c r="AB61" i="33"/>
  <c r="AA61" i="33"/>
  <c r="AB60" i="33"/>
  <c r="AA60" i="33"/>
  <c r="AB59" i="33"/>
  <c r="AA59" i="33"/>
  <c r="AB58" i="33"/>
  <c r="AA58" i="33"/>
  <c r="AB57" i="33"/>
  <c r="AA57" i="33"/>
  <c r="AB55" i="33"/>
  <c r="AA55" i="33"/>
  <c r="AB54" i="33"/>
  <c r="AA54" i="33"/>
  <c r="AB53" i="33"/>
  <c r="AA53" i="33"/>
  <c r="AB52" i="33"/>
  <c r="AA52" i="33"/>
  <c r="AB51" i="33"/>
  <c r="AA51" i="33"/>
  <c r="AB50" i="33"/>
  <c r="AA50" i="33"/>
  <c r="AB49" i="33"/>
  <c r="AA49" i="33"/>
  <c r="AB48" i="33"/>
  <c r="AA48" i="33"/>
  <c r="AB46" i="33"/>
  <c r="AA46" i="33"/>
  <c r="AB45" i="33"/>
  <c r="AA45" i="33"/>
  <c r="AB43" i="33"/>
  <c r="AA43" i="33"/>
  <c r="AB42" i="33"/>
  <c r="AA42" i="33"/>
  <c r="AB41" i="33"/>
  <c r="AA41" i="33"/>
  <c r="AB36" i="33"/>
  <c r="AA36" i="33"/>
  <c r="AB35" i="33"/>
  <c r="AA35" i="33"/>
  <c r="AB34" i="33"/>
  <c r="AA34" i="33"/>
  <c r="AB33" i="33"/>
  <c r="AA33" i="33"/>
  <c r="Z32" i="33"/>
  <c r="AD7" i="45" s="1"/>
  <c r="Y32" i="33"/>
  <c r="AC7" i="45" s="1"/>
  <c r="X32" i="33"/>
  <c r="AB7" i="45" s="1"/>
  <c r="W32" i="33"/>
  <c r="AA7" i="45" s="1"/>
  <c r="AA20" i="45" s="1"/>
  <c r="V32" i="33"/>
  <c r="Z7" i="45" s="1"/>
  <c r="U32" i="33"/>
  <c r="Y7" i="45" s="1"/>
  <c r="T32" i="33"/>
  <c r="X7" i="45" s="1"/>
  <c r="S32" i="33"/>
  <c r="W7" i="45" s="1"/>
  <c r="W20" i="45" s="1"/>
  <c r="R32" i="33"/>
  <c r="V7" i="45" s="1"/>
  <c r="Q32" i="33"/>
  <c r="U7" i="45" s="1"/>
  <c r="P32" i="33"/>
  <c r="T7" i="45" s="1"/>
  <c r="O32" i="33"/>
  <c r="S7" i="45" s="1"/>
  <c r="S20" i="45" s="1"/>
  <c r="N32" i="33"/>
  <c r="R7" i="45" s="1"/>
  <c r="M32" i="33"/>
  <c r="Q7" i="45" s="1"/>
  <c r="L32" i="33"/>
  <c r="P7" i="45" s="1"/>
  <c r="K32" i="33"/>
  <c r="O7" i="45" s="1"/>
  <c r="J32" i="33"/>
  <c r="N7" i="45" s="1"/>
  <c r="I32" i="33"/>
  <c r="M7" i="45" s="1"/>
  <c r="H32" i="33"/>
  <c r="L7" i="45" s="1"/>
  <c r="Z107" i="33"/>
  <c r="Y107" i="33"/>
  <c r="X107" i="33"/>
  <c r="AB19" i="45" s="1"/>
  <c r="W107" i="33"/>
  <c r="AA19" i="45" s="1"/>
  <c r="V107" i="33"/>
  <c r="Z19" i="45" s="1"/>
  <c r="U107" i="33"/>
  <c r="Y19" i="45" s="1"/>
  <c r="T107" i="33"/>
  <c r="X19" i="45" s="1"/>
  <c r="S107" i="33"/>
  <c r="W19" i="45" s="1"/>
  <c r="R107" i="33"/>
  <c r="V19" i="45" s="1"/>
  <c r="Q107" i="33"/>
  <c r="U19" i="45" s="1"/>
  <c r="P107" i="33"/>
  <c r="T19" i="45" s="1"/>
  <c r="O107" i="33"/>
  <c r="S19" i="45" s="1"/>
  <c r="AE19" i="45" s="1"/>
  <c r="N107" i="33"/>
  <c r="M107" i="33"/>
  <c r="L107" i="33"/>
  <c r="K107" i="33"/>
  <c r="J107" i="33"/>
  <c r="I107" i="33"/>
  <c r="H107" i="33"/>
  <c r="Z56" i="33"/>
  <c r="AD9" i="45" s="1"/>
  <c r="Y56" i="33"/>
  <c r="AC9" i="45" s="1"/>
  <c r="X56" i="33"/>
  <c r="AB9" i="45" s="1"/>
  <c r="W56" i="33"/>
  <c r="AA9" i="45" s="1"/>
  <c r="V56" i="33"/>
  <c r="Z9" i="45" s="1"/>
  <c r="U56" i="33"/>
  <c r="Y9" i="45" s="1"/>
  <c r="T56" i="33"/>
  <c r="X9" i="45" s="1"/>
  <c r="S56" i="33"/>
  <c r="W9" i="45" s="1"/>
  <c r="R56" i="33"/>
  <c r="V9" i="45" s="1"/>
  <c r="Q56" i="33"/>
  <c r="U9" i="45" s="1"/>
  <c r="P56" i="33"/>
  <c r="T9" i="45" s="1"/>
  <c r="O56" i="33"/>
  <c r="S9" i="45" s="1"/>
  <c r="N56" i="33"/>
  <c r="R9" i="45" s="1"/>
  <c r="M56" i="33"/>
  <c r="Q9" i="45" s="1"/>
  <c r="L56" i="33"/>
  <c r="P9" i="45" s="1"/>
  <c r="K56" i="33"/>
  <c r="O9" i="45" s="1"/>
  <c r="J56" i="33"/>
  <c r="N9" i="45" s="1"/>
  <c r="I56" i="33"/>
  <c r="M9" i="45" s="1"/>
  <c r="H56" i="33"/>
  <c r="L9" i="45" s="1"/>
  <c r="Z47" i="33"/>
  <c r="AD8" i="45" s="1"/>
  <c r="Y47" i="33"/>
  <c r="AC8" i="45" s="1"/>
  <c r="X47" i="33"/>
  <c r="AB8" i="45" s="1"/>
  <c r="W47" i="33"/>
  <c r="AA8" i="45" s="1"/>
  <c r="V47" i="33"/>
  <c r="Z8" i="45" s="1"/>
  <c r="U47" i="33"/>
  <c r="Y8" i="45" s="1"/>
  <c r="T47" i="33"/>
  <c r="X8" i="45" s="1"/>
  <c r="S47" i="33"/>
  <c r="W8" i="45" s="1"/>
  <c r="R47" i="33"/>
  <c r="V8" i="45" s="1"/>
  <c r="Q47" i="33"/>
  <c r="U8" i="45" s="1"/>
  <c r="P47" i="33"/>
  <c r="T8" i="45" s="1"/>
  <c r="O47" i="33"/>
  <c r="S8" i="45" s="1"/>
  <c r="N47" i="33"/>
  <c r="R8" i="45" s="1"/>
  <c r="M47" i="33"/>
  <c r="Q8" i="45" s="1"/>
  <c r="L47" i="33"/>
  <c r="P8" i="45" s="1"/>
  <c r="K47" i="33"/>
  <c r="O8" i="45" s="1"/>
  <c r="J47" i="33"/>
  <c r="N8" i="45" s="1"/>
  <c r="I47" i="33"/>
  <c r="M8" i="45" s="1"/>
  <c r="H47" i="33"/>
  <c r="L8" i="45" s="1"/>
  <c r="AF8" i="45" s="1"/>
  <c r="K6" i="33"/>
  <c r="O6" i="45" s="1"/>
  <c r="X6" i="33"/>
  <c r="AB6" i="45" s="1"/>
  <c r="W6" i="33"/>
  <c r="AA6" i="45" s="1"/>
  <c r="V6" i="33"/>
  <c r="Z6" i="45" s="1"/>
  <c r="U6" i="33"/>
  <c r="Y6" i="45" s="1"/>
  <c r="T6" i="33"/>
  <c r="X6" i="45" s="1"/>
  <c r="S6" i="33"/>
  <c r="W6" i="45" s="1"/>
  <c r="R6" i="33"/>
  <c r="V6" i="45" s="1"/>
  <c r="Q6" i="33"/>
  <c r="U6" i="45" s="1"/>
  <c r="P6" i="33"/>
  <c r="T6" i="45" s="1"/>
  <c r="O6" i="33"/>
  <c r="S6" i="45" s="1"/>
  <c r="N6" i="33"/>
  <c r="R6" i="45" s="1"/>
  <c r="M6" i="33"/>
  <c r="Q6" i="45" s="1"/>
  <c r="G107" i="33"/>
  <c r="G47" i="33"/>
  <c r="K8" i="45" s="1"/>
  <c r="G56" i="33"/>
  <c r="K9" i="45" s="1"/>
  <c r="AE9" i="45" s="1"/>
  <c r="AE8" i="45" l="1"/>
  <c r="AG8" i="45" s="1"/>
  <c r="L20" i="45"/>
  <c r="AF7" i="45"/>
  <c r="P20" i="45"/>
  <c r="T20" i="45"/>
  <c r="X20" i="45"/>
  <c r="AB20" i="45"/>
  <c r="O20" i="45"/>
  <c r="AF19" i="45"/>
  <c r="AG19" i="45" s="1"/>
  <c r="M20" i="45"/>
  <c r="Q20" i="45"/>
  <c r="U20" i="45"/>
  <c r="Y20" i="45"/>
  <c r="AC20" i="45"/>
  <c r="AF9" i="45"/>
  <c r="AG9" i="45" s="1"/>
  <c r="N20" i="45"/>
  <c r="R20" i="45"/>
  <c r="V20" i="45"/>
  <c r="Z20" i="45"/>
  <c r="AD20" i="45"/>
  <c r="AC57" i="33"/>
  <c r="AC65" i="33"/>
  <c r="AC62" i="33"/>
  <c r="AC108" i="33"/>
  <c r="AC49" i="33"/>
  <c r="AC53" i="33"/>
  <c r="AC58" i="33"/>
  <c r="AC109" i="33"/>
  <c r="AC61" i="33"/>
  <c r="V110" i="33"/>
  <c r="AC60" i="33"/>
  <c r="AC54" i="33"/>
  <c r="AA47" i="33"/>
  <c r="AB56" i="33"/>
  <c r="AB32" i="33"/>
  <c r="N110" i="33"/>
  <c r="AB107" i="33"/>
  <c r="P110" i="33"/>
  <c r="X110" i="33"/>
  <c r="AA56" i="33"/>
  <c r="T110" i="33"/>
  <c r="AB47" i="33"/>
  <c r="R110" i="33"/>
  <c r="Z110" i="33"/>
  <c r="AC50" i="33"/>
  <c r="AC51" i="33"/>
  <c r="AC64" i="33"/>
  <c r="AC55" i="33"/>
  <c r="U110" i="33"/>
  <c r="M110" i="33"/>
  <c r="O110" i="33"/>
  <c r="W110" i="33"/>
  <c r="I110" i="33"/>
  <c r="Y110" i="33"/>
  <c r="AA107" i="33"/>
  <c r="K110" i="33"/>
  <c r="S110" i="33"/>
  <c r="Q110" i="33"/>
  <c r="AC63" i="33"/>
  <c r="AC59" i="33"/>
  <c r="AC52" i="33"/>
  <c r="AC48" i="33"/>
  <c r="AF20" i="45" l="1"/>
  <c r="AC56" i="33"/>
  <c r="AC107" i="33"/>
  <c r="AC47" i="33"/>
  <c r="L6" i="33"/>
  <c r="P6" i="45" s="1"/>
  <c r="AF6" i="45" s="1"/>
  <c r="J110" i="33"/>
  <c r="L110" i="33" l="1"/>
  <c r="AB6" i="33"/>
  <c r="AB110" i="33" s="1"/>
  <c r="H110" i="33"/>
  <c r="G32" i="33" l="1"/>
  <c r="K7" i="45" s="1"/>
  <c r="J10" i="35"/>
  <c r="D9" i="35"/>
  <c r="D8" i="35"/>
  <c r="D7" i="35"/>
  <c r="D6" i="35"/>
  <c r="D5" i="35"/>
  <c r="C9" i="35"/>
  <c r="I9" i="35" s="1"/>
  <c r="K9" i="35" s="1"/>
  <c r="C8" i="35"/>
  <c r="I8" i="35" s="1"/>
  <c r="K8" i="35" s="1"/>
  <c r="C7" i="35"/>
  <c r="I7" i="35" s="1"/>
  <c r="K7" i="35" s="1"/>
  <c r="C6" i="35"/>
  <c r="I6" i="35" s="1"/>
  <c r="K6" i="35" s="1"/>
  <c r="C5" i="35"/>
  <c r="I5" i="35" s="1"/>
  <c r="K5" i="35" s="1"/>
  <c r="AE7" i="45" l="1"/>
  <c r="K20" i="45"/>
  <c r="AA32" i="33"/>
  <c r="AC46" i="33"/>
  <c r="AC35" i="33"/>
  <c r="AC41" i="33"/>
  <c r="AC33" i="33"/>
  <c r="AC34" i="33"/>
  <c r="AC43" i="33"/>
  <c r="AC42" i="33"/>
  <c r="AC45" i="33"/>
  <c r="AC36" i="33"/>
  <c r="K10" i="35"/>
  <c r="D10" i="35"/>
  <c r="I10" i="35"/>
  <c r="F5" i="35"/>
  <c r="F7" i="35"/>
  <c r="F9" i="35"/>
  <c r="C10" i="35"/>
  <c r="F6" i="35"/>
  <c r="F8" i="35"/>
  <c r="E5" i="35"/>
  <c r="E6" i="35"/>
  <c r="E8" i="35"/>
  <c r="E7" i="35"/>
  <c r="E9" i="35"/>
  <c r="C10" i="34"/>
  <c r="AE20" i="45" l="1"/>
  <c r="AG20" i="45" s="1"/>
  <c r="AG7" i="45"/>
  <c r="AC32" i="33"/>
  <c r="E10" i="35"/>
  <c r="F10" i="35"/>
  <c r="H10" i="34"/>
  <c r="G10" i="34"/>
  <c r="F10" i="34"/>
  <c r="E10" i="34"/>
  <c r="D10" i="34"/>
  <c r="H5" i="35" l="1"/>
  <c r="H6" i="35"/>
  <c r="G6" i="35" l="1"/>
  <c r="AC7" i="33"/>
  <c r="H8" i="35" l="1"/>
  <c r="H7" i="35"/>
  <c r="H9" i="35"/>
  <c r="G7" i="35"/>
  <c r="G9" i="35"/>
  <c r="G8" i="35"/>
  <c r="H10" i="35" l="1"/>
  <c r="I16" i="25"/>
  <c r="A3" i="27"/>
  <c r="T3" i="30" l="1"/>
  <c r="T4" i="30"/>
  <c r="U4" i="30"/>
  <c r="V4" i="30"/>
  <c r="B10" i="31"/>
  <c r="W14" i="29" l="1"/>
  <c r="X14" i="29"/>
  <c r="M31" i="29"/>
  <c r="M28" i="29"/>
  <c r="M22" i="29"/>
  <c r="M16" i="29"/>
  <c r="M6" i="29"/>
  <c r="I31" i="25"/>
  <c r="I28" i="25"/>
  <c r="I22" i="25"/>
  <c r="I6" i="25"/>
  <c r="S31" i="29"/>
  <c r="S28" i="29"/>
  <c r="S22" i="29"/>
  <c r="S16" i="29"/>
  <c r="S6" i="29"/>
  <c r="B19" i="28"/>
  <c r="B34" i="29"/>
  <c r="B34" i="28"/>
  <c r="B37" i="27"/>
  <c r="B37" i="25"/>
  <c r="A15" i="28"/>
  <c r="B15" i="28"/>
  <c r="A16" i="28"/>
  <c r="B16" i="28"/>
  <c r="A17" i="28"/>
  <c r="B17" i="28"/>
  <c r="A18" i="28"/>
  <c r="B18" i="28"/>
  <c r="A19" i="28"/>
  <c r="A20" i="28"/>
  <c r="B20" i="28"/>
  <c r="A21" i="28"/>
  <c r="B21" i="28"/>
  <c r="A22" i="28"/>
  <c r="B22" i="28"/>
  <c r="A23" i="28"/>
  <c r="B23" i="28"/>
  <c r="A24" i="28"/>
  <c r="B24" i="28"/>
  <c r="A25" i="28"/>
  <c r="B25" i="28"/>
  <c r="A26" i="28"/>
  <c r="B26" i="28"/>
  <c r="A6" i="28"/>
  <c r="B6" i="28"/>
  <c r="A7" i="28"/>
  <c r="B7" i="28"/>
  <c r="A8" i="28"/>
  <c r="B8" i="28"/>
  <c r="A9" i="28"/>
  <c r="B9" i="28"/>
  <c r="A10" i="28"/>
  <c r="B10" i="28"/>
  <c r="A11" i="28"/>
  <c r="B11" i="28"/>
  <c r="A12" i="28"/>
  <c r="B12" i="28"/>
  <c r="A13" i="28"/>
  <c r="B13" i="28"/>
  <c r="A14" i="28"/>
  <c r="B14" i="28"/>
  <c r="A30" i="28"/>
  <c r="A28" i="27"/>
  <c r="A27" i="28" s="1"/>
  <c r="B28" i="27"/>
  <c r="B27" i="28" s="1"/>
  <c r="A29" i="27"/>
  <c r="B29" i="27"/>
  <c r="B28" i="28" s="1"/>
  <c r="A30" i="27"/>
  <c r="A29" i="28" s="1"/>
  <c r="B30" i="27"/>
  <c r="B31" i="27" s="1"/>
  <c r="B30" i="28" s="1"/>
  <c r="A31" i="29"/>
  <c r="B31" i="29"/>
  <c r="A32" i="29"/>
  <c r="B32" i="29"/>
  <c r="A33" i="29"/>
  <c r="B33" i="29"/>
  <c r="A31" i="28"/>
  <c r="B31" i="28"/>
  <c r="A32" i="28"/>
  <c r="B32" i="28"/>
  <c r="A33" i="28"/>
  <c r="B33" i="28"/>
  <c r="A28" i="29"/>
  <c r="B28" i="29"/>
  <c r="A29" i="29"/>
  <c r="B29" i="29"/>
  <c r="A30" i="29"/>
  <c r="B30" i="29"/>
  <c r="A6" i="29"/>
  <c r="B6" i="29"/>
  <c r="A7" i="29"/>
  <c r="B7" i="29"/>
  <c r="A8" i="29"/>
  <c r="B8" i="29"/>
  <c r="A9" i="29"/>
  <c r="B9" i="29"/>
  <c r="A10" i="29"/>
  <c r="B10" i="29"/>
  <c r="A11" i="29"/>
  <c r="B11" i="29"/>
  <c r="A12" i="29"/>
  <c r="B12" i="29"/>
  <c r="A13" i="29"/>
  <c r="B13" i="29"/>
  <c r="A14" i="29"/>
  <c r="B14" i="29"/>
  <c r="A15" i="29"/>
  <c r="B15" i="29"/>
  <c r="A16" i="29"/>
  <c r="B16" i="29"/>
  <c r="A17" i="29"/>
  <c r="B17" i="29"/>
  <c r="A18" i="29"/>
  <c r="B18" i="29"/>
  <c r="A19" i="29"/>
  <c r="B19" i="29"/>
  <c r="A20" i="29"/>
  <c r="B20" i="29"/>
  <c r="A21" i="29"/>
  <c r="B21" i="29"/>
  <c r="A22" i="29"/>
  <c r="B22" i="29"/>
  <c r="A23" i="29"/>
  <c r="B23" i="29"/>
  <c r="A24" i="29"/>
  <c r="B24" i="29"/>
  <c r="A25" i="29"/>
  <c r="B25" i="29"/>
  <c r="A26" i="29"/>
  <c r="B26" i="29"/>
  <c r="A27" i="29"/>
  <c r="B27" i="29"/>
  <c r="A6" i="27"/>
  <c r="B6" i="27"/>
  <c r="A7" i="27"/>
  <c r="B7" i="27"/>
  <c r="A8" i="27"/>
  <c r="B8" i="27"/>
  <c r="A9" i="27"/>
  <c r="B9" i="27"/>
  <c r="A10" i="27"/>
  <c r="B10" i="27"/>
  <c r="A11" i="27"/>
  <c r="B11" i="27"/>
  <c r="A12" i="27"/>
  <c r="B12" i="27"/>
  <c r="A13" i="27"/>
  <c r="B13" i="27"/>
  <c r="A14" i="27"/>
  <c r="B14" i="27"/>
  <c r="A15" i="27"/>
  <c r="B15" i="27"/>
  <c r="A16" i="27"/>
  <c r="B16" i="27"/>
  <c r="A17" i="27"/>
  <c r="B17" i="27"/>
  <c r="A18" i="27"/>
  <c r="B18" i="27"/>
  <c r="A19" i="27"/>
  <c r="B19" i="27"/>
  <c r="A20" i="27"/>
  <c r="B20" i="27"/>
  <c r="A21" i="27"/>
  <c r="B21" i="27"/>
  <c r="A22" i="27"/>
  <c r="B22" i="27"/>
  <c r="A23" i="27"/>
  <c r="B23" i="27"/>
  <c r="A24" i="27"/>
  <c r="B24" i="27"/>
  <c r="A25" i="27"/>
  <c r="B25" i="27"/>
  <c r="A26" i="27"/>
  <c r="B26" i="27"/>
  <c r="A27" i="27"/>
  <c r="B27" i="27"/>
  <c r="W18" i="25"/>
  <c r="X18" i="25"/>
  <c r="W19" i="25"/>
  <c r="X19" i="25"/>
  <c r="W20" i="25"/>
  <c r="X20" i="25"/>
  <c r="W21" i="25"/>
  <c r="X21" i="25"/>
  <c r="W8" i="29"/>
  <c r="X8" i="29"/>
  <c r="W9" i="29"/>
  <c r="X9" i="29"/>
  <c r="W10" i="29"/>
  <c r="X10" i="29"/>
  <c r="W8" i="28"/>
  <c r="X8" i="28"/>
  <c r="W9" i="28"/>
  <c r="X9" i="28"/>
  <c r="W10" i="28"/>
  <c r="X10" i="28"/>
  <c r="W9" i="27"/>
  <c r="X9" i="27"/>
  <c r="W10" i="27"/>
  <c r="X10" i="27"/>
  <c r="W11" i="27"/>
  <c r="X11" i="27"/>
  <c r="W12" i="27"/>
  <c r="X12" i="27"/>
  <c r="X8" i="25"/>
  <c r="X9" i="25"/>
  <c r="X10" i="25"/>
  <c r="X11" i="25"/>
  <c r="X12" i="25"/>
  <c r="W8" i="25"/>
  <c r="W9" i="25"/>
  <c r="W10" i="25"/>
  <c r="W11" i="25"/>
  <c r="W12" i="25"/>
  <c r="A10" i="30"/>
  <c r="A9" i="31" s="1"/>
  <c r="B10" i="30"/>
  <c r="B9" i="31" s="1"/>
  <c r="A9" i="30"/>
  <c r="A8" i="31" s="1"/>
  <c r="B9" i="30"/>
  <c r="B8" i="31" s="1"/>
  <c r="A8" i="30"/>
  <c r="A7" i="31" s="1"/>
  <c r="B8" i="30"/>
  <c r="B7" i="31" s="1"/>
  <c r="A7" i="30"/>
  <c r="A6" i="31" s="1"/>
  <c r="B7" i="30"/>
  <c r="B6" i="31" s="1"/>
  <c r="A6" i="30"/>
  <c r="A5" i="31" s="1"/>
  <c r="B6" i="30"/>
  <c r="B5" i="31" s="1"/>
  <c r="D3" i="30"/>
  <c r="H3" i="30"/>
  <c r="J3" i="30"/>
  <c r="L3" i="30"/>
  <c r="N3" i="30"/>
  <c r="R3" i="30"/>
  <c r="D4" i="30"/>
  <c r="F4" i="30"/>
  <c r="H4" i="30"/>
  <c r="J4" i="30"/>
  <c r="L4" i="30"/>
  <c r="N4" i="30"/>
  <c r="P4" i="30"/>
  <c r="R4" i="30"/>
  <c r="D5" i="30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X19" i="27"/>
  <c r="X20" i="27"/>
  <c r="X21" i="27"/>
  <c r="W19" i="27"/>
  <c r="W20" i="27"/>
  <c r="W21" i="27"/>
  <c r="B32" i="27"/>
  <c r="B33" i="27"/>
  <c r="B34" i="27"/>
  <c r="Y11" i="25" l="1"/>
  <c r="S34" i="29"/>
  <c r="Y8" i="28"/>
  <c r="Y21" i="25"/>
  <c r="Y12" i="25"/>
  <c r="Y9" i="25"/>
  <c r="Y10" i="25"/>
  <c r="Y14" i="29"/>
  <c r="Y9" i="27"/>
  <c r="Y20" i="27"/>
  <c r="Y10" i="27"/>
  <c r="Y8" i="25"/>
  <c r="C8" i="30"/>
  <c r="C7" i="31" s="1"/>
  <c r="C7" i="30"/>
  <c r="C6" i="31" s="1"/>
  <c r="C6" i="30"/>
  <c r="C5" i="31" s="1"/>
  <c r="C10" i="30"/>
  <c r="C9" i="31" s="1"/>
  <c r="B29" i="28"/>
  <c r="Y20" i="25"/>
  <c r="Y18" i="25"/>
  <c r="A28" i="28"/>
  <c r="C9" i="30" s="1"/>
  <c r="Y12" i="27"/>
  <c r="Y10" i="28"/>
  <c r="Y9" i="28"/>
  <c r="Y10" i="29"/>
  <c r="Y21" i="27"/>
  <c r="Y19" i="27"/>
  <c r="Y19" i="25"/>
  <c r="Y8" i="29"/>
  <c r="Y9" i="29"/>
  <c r="Y11" i="27"/>
  <c r="C8" i="31" l="1"/>
  <c r="C10" i="31" s="1"/>
  <c r="C11" i="30"/>
  <c r="H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G16" i="25"/>
  <c r="D6" i="31" l="1"/>
  <c r="E6" i="31"/>
  <c r="X17" i="25"/>
  <c r="W17" i="25"/>
  <c r="Y17" i="25" l="1"/>
  <c r="X33" i="29"/>
  <c r="W33" i="29"/>
  <c r="X32" i="29"/>
  <c r="W32" i="29"/>
  <c r="V31" i="29"/>
  <c r="U31" i="29"/>
  <c r="T31" i="29"/>
  <c r="R31" i="29"/>
  <c r="Q31" i="29"/>
  <c r="P31" i="29"/>
  <c r="O31" i="29"/>
  <c r="N31" i="29"/>
  <c r="L31" i="29"/>
  <c r="K31" i="29"/>
  <c r="J31" i="29"/>
  <c r="I31" i="29"/>
  <c r="H31" i="29"/>
  <c r="G31" i="29"/>
  <c r="X27" i="29"/>
  <c r="W27" i="29"/>
  <c r="X26" i="29"/>
  <c r="W26" i="29"/>
  <c r="X25" i="29"/>
  <c r="W25" i="29"/>
  <c r="X24" i="29"/>
  <c r="W24" i="29"/>
  <c r="X23" i="29"/>
  <c r="W23" i="29"/>
  <c r="V22" i="29"/>
  <c r="U22" i="29"/>
  <c r="T22" i="29"/>
  <c r="R22" i="29"/>
  <c r="Q22" i="29"/>
  <c r="P22" i="29"/>
  <c r="O22" i="29"/>
  <c r="N22" i="29"/>
  <c r="L22" i="29"/>
  <c r="K22" i="29"/>
  <c r="J22" i="29"/>
  <c r="I22" i="29"/>
  <c r="H22" i="29"/>
  <c r="G22" i="29"/>
  <c r="X30" i="29"/>
  <c r="W30" i="29"/>
  <c r="X29" i="29"/>
  <c r="W29" i="29"/>
  <c r="V28" i="29"/>
  <c r="U28" i="29"/>
  <c r="T28" i="29"/>
  <c r="R28" i="29"/>
  <c r="Q28" i="29"/>
  <c r="P28" i="29"/>
  <c r="O28" i="29"/>
  <c r="N28" i="29"/>
  <c r="L28" i="29"/>
  <c r="K28" i="29"/>
  <c r="J28" i="29"/>
  <c r="I28" i="29"/>
  <c r="H28" i="29"/>
  <c r="G28" i="29"/>
  <c r="X21" i="29"/>
  <c r="W21" i="29"/>
  <c r="X20" i="29"/>
  <c r="W20" i="29"/>
  <c r="X19" i="29"/>
  <c r="W19" i="29"/>
  <c r="X18" i="29"/>
  <c r="W18" i="29"/>
  <c r="X17" i="29"/>
  <c r="W17" i="29"/>
  <c r="V16" i="29"/>
  <c r="U16" i="29"/>
  <c r="T16" i="29"/>
  <c r="R16" i="29"/>
  <c r="Q16" i="29"/>
  <c r="P16" i="29"/>
  <c r="O16" i="29"/>
  <c r="N16" i="29"/>
  <c r="L16" i="29"/>
  <c r="K16" i="29"/>
  <c r="J16" i="29"/>
  <c r="I16" i="29"/>
  <c r="H16" i="29"/>
  <c r="G16" i="29"/>
  <c r="X15" i="29"/>
  <c r="W15" i="29"/>
  <c r="X13" i="29"/>
  <c r="W13" i="29"/>
  <c r="X12" i="29"/>
  <c r="W12" i="29"/>
  <c r="X11" i="29"/>
  <c r="W11" i="29"/>
  <c r="X7" i="29"/>
  <c r="W7" i="29"/>
  <c r="V6" i="29"/>
  <c r="U6" i="29"/>
  <c r="T6" i="29"/>
  <c r="R6" i="29"/>
  <c r="R34" i="29" s="1"/>
  <c r="Q6" i="29"/>
  <c r="P6" i="29"/>
  <c r="O6" i="29"/>
  <c r="N6" i="29"/>
  <c r="M34" i="29"/>
  <c r="L6" i="29"/>
  <c r="K6" i="29"/>
  <c r="J6" i="29"/>
  <c r="I6" i="29"/>
  <c r="H6" i="29"/>
  <c r="G6" i="29"/>
  <c r="X33" i="28"/>
  <c r="W33" i="28"/>
  <c r="X32" i="28"/>
  <c r="W32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X26" i="28"/>
  <c r="W26" i="28"/>
  <c r="X25" i="28"/>
  <c r="W25" i="28"/>
  <c r="X24" i="28"/>
  <c r="W24" i="28"/>
  <c r="X23" i="28"/>
  <c r="W23" i="28"/>
  <c r="X22" i="28"/>
  <c r="W22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X30" i="28"/>
  <c r="W30" i="28"/>
  <c r="X29" i="28"/>
  <c r="W29" i="28"/>
  <c r="X28" i="28"/>
  <c r="W28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X20" i="28"/>
  <c r="W20" i="28"/>
  <c r="X19" i="28"/>
  <c r="W19" i="28"/>
  <c r="X18" i="28"/>
  <c r="W18" i="28"/>
  <c r="X17" i="28"/>
  <c r="W17" i="28"/>
  <c r="X16" i="28"/>
  <c r="W16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X14" i="28"/>
  <c r="W14" i="28"/>
  <c r="X13" i="28"/>
  <c r="W13" i="28"/>
  <c r="X12" i="28"/>
  <c r="W12" i="28"/>
  <c r="X11" i="28"/>
  <c r="W11" i="28"/>
  <c r="X7" i="28"/>
  <c r="W7" i="28"/>
  <c r="V6" i="28"/>
  <c r="U6" i="28"/>
  <c r="T6" i="28"/>
  <c r="S6" i="28"/>
  <c r="R6" i="28"/>
  <c r="Q6" i="28"/>
  <c r="P6" i="28"/>
  <c r="O6" i="28"/>
  <c r="N6" i="28"/>
  <c r="M6" i="28"/>
  <c r="M34" i="28" s="1"/>
  <c r="L6" i="28"/>
  <c r="K6" i="28"/>
  <c r="J6" i="28"/>
  <c r="I6" i="28"/>
  <c r="H6" i="28"/>
  <c r="G6" i="28"/>
  <c r="X36" i="27"/>
  <c r="W36" i="27"/>
  <c r="X35" i="27"/>
  <c r="W35" i="27"/>
  <c r="X34" i="27"/>
  <c r="W34" i="27"/>
  <c r="X33" i="27"/>
  <c r="W33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X27" i="27"/>
  <c r="W27" i="27"/>
  <c r="X26" i="27"/>
  <c r="W26" i="27"/>
  <c r="X25" i="27"/>
  <c r="W25" i="27"/>
  <c r="X24" i="27"/>
  <c r="W24" i="27"/>
  <c r="X23" i="27"/>
  <c r="W23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7" i="31" s="1"/>
  <c r="X31" i="27"/>
  <c r="W31" i="27"/>
  <c r="X30" i="27"/>
  <c r="W30" i="27"/>
  <c r="X29" i="27"/>
  <c r="W29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X18" i="27"/>
  <c r="W18" i="27"/>
  <c r="X17" i="27"/>
  <c r="W17" i="27"/>
  <c r="V16" i="27"/>
  <c r="U16" i="27"/>
  <c r="T16" i="27"/>
  <c r="S16" i="27"/>
  <c r="R16" i="27"/>
  <c r="O7" i="30" s="1"/>
  <c r="Q16" i="27"/>
  <c r="N7" i="30" s="1"/>
  <c r="P16" i="27"/>
  <c r="O16" i="27"/>
  <c r="N16" i="27"/>
  <c r="M16" i="27"/>
  <c r="L16" i="27"/>
  <c r="K16" i="27"/>
  <c r="J16" i="27"/>
  <c r="I16" i="27"/>
  <c r="F7" i="30" s="1"/>
  <c r="H16" i="27"/>
  <c r="G16" i="27"/>
  <c r="X15" i="27"/>
  <c r="W15" i="27"/>
  <c r="X14" i="27"/>
  <c r="W14" i="27"/>
  <c r="X13" i="27"/>
  <c r="W13" i="27"/>
  <c r="X8" i="27"/>
  <c r="W8" i="27"/>
  <c r="X7" i="27"/>
  <c r="W7" i="27"/>
  <c r="V6" i="27"/>
  <c r="U6" i="27"/>
  <c r="T6" i="27"/>
  <c r="S6" i="27"/>
  <c r="S37" i="27" s="1"/>
  <c r="R6" i="27"/>
  <c r="Q6" i="27"/>
  <c r="P6" i="27"/>
  <c r="O6" i="27"/>
  <c r="N6" i="27"/>
  <c r="M6" i="27"/>
  <c r="L6" i="27"/>
  <c r="K6" i="27"/>
  <c r="K37" i="27" s="1"/>
  <c r="J6" i="27"/>
  <c r="I6" i="27"/>
  <c r="H6" i="27"/>
  <c r="G6" i="27"/>
  <c r="X33" i="25"/>
  <c r="X32" i="25"/>
  <c r="X27" i="25"/>
  <c r="X26" i="25"/>
  <c r="X25" i="25"/>
  <c r="X24" i="25"/>
  <c r="X23" i="25"/>
  <c r="X30" i="25"/>
  <c r="X29" i="25"/>
  <c r="X15" i="25"/>
  <c r="X14" i="25"/>
  <c r="X13" i="25"/>
  <c r="X7" i="25"/>
  <c r="W33" i="25"/>
  <c r="W32" i="25"/>
  <c r="W27" i="25"/>
  <c r="W26" i="25"/>
  <c r="W25" i="25"/>
  <c r="W24" i="25"/>
  <c r="W23" i="25"/>
  <c r="W30" i="25"/>
  <c r="W29" i="25"/>
  <c r="W15" i="25"/>
  <c r="W14" i="25"/>
  <c r="W13" i="25"/>
  <c r="W7" i="25"/>
  <c r="H6" i="25"/>
  <c r="N31" i="25"/>
  <c r="O31" i="25"/>
  <c r="P31" i="25"/>
  <c r="Q31" i="25"/>
  <c r="R31" i="25"/>
  <c r="S31" i="25"/>
  <c r="T31" i="25"/>
  <c r="U31" i="25"/>
  <c r="V31" i="25"/>
  <c r="M22" i="25"/>
  <c r="N22" i="25"/>
  <c r="O22" i="25"/>
  <c r="P22" i="25"/>
  <c r="Q22" i="25"/>
  <c r="R22" i="25"/>
  <c r="S22" i="25"/>
  <c r="T22" i="25"/>
  <c r="U22" i="25"/>
  <c r="V22" i="25"/>
  <c r="N28" i="25"/>
  <c r="O28" i="25"/>
  <c r="P28" i="25"/>
  <c r="M9" i="30" s="1"/>
  <c r="Q28" i="25"/>
  <c r="R28" i="25"/>
  <c r="O9" i="30" s="1"/>
  <c r="S28" i="25"/>
  <c r="P9" i="30" s="1"/>
  <c r="T28" i="25"/>
  <c r="U28" i="25"/>
  <c r="V28" i="25"/>
  <c r="N6" i="25"/>
  <c r="P6" i="25"/>
  <c r="O6" i="25"/>
  <c r="M31" i="25"/>
  <c r="L31" i="25"/>
  <c r="K31" i="25"/>
  <c r="J31" i="25"/>
  <c r="H31" i="25"/>
  <c r="G31" i="25"/>
  <c r="L22" i="25"/>
  <c r="K22" i="25"/>
  <c r="J22" i="25"/>
  <c r="H22" i="25"/>
  <c r="G22" i="25"/>
  <c r="M28" i="25"/>
  <c r="L28" i="25"/>
  <c r="K28" i="25"/>
  <c r="J28" i="25"/>
  <c r="H28" i="25"/>
  <c r="G28" i="25"/>
  <c r="J6" i="25"/>
  <c r="K6" i="25"/>
  <c r="L6" i="25"/>
  <c r="M6" i="25"/>
  <c r="Q6" i="25"/>
  <c r="R6" i="25"/>
  <c r="S6" i="25"/>
  <c r="T6" i="25"/>
  <c r="U6" i="25"/>
  <c r="V6" i="25"/>
  <c r="G6" i="25"/>
  <c r="G8" i="30" l="1"/>
  <c r="S7" i="30"/>
  <c r="M6" i="31" s="1"/>
  <c r="Q34" i="29"/>
  <c r="K9" i="30"/>
  <c r="J34" i="28"/>
  <c r="R34" i="28"/>
  <c r="U34" i="28"/>
  <c r="V34" i="29"/>
  <c r="S34" i="25"/>
  <c r="L37" i="27"/>
  <c r="T37" i="27"/>
  <c r="G7" i="31"/>
  <c r="N34" i="28"/>
  <c r="V34" i="28"/>
  <c r="N34" i="29"/>
  <c r="L9" i="30"/>
  <c r="O37" i="27"/>
  <c r="I34" i="28"/>
  <c r="Q34" i="28"/>
  <c r="H6" i="31"/>
  <c r="H7" i="31"/>
  <c r="P37" i="27"/>
  <c r="I6" i="31"/>
  <c r="I7" i="31"/>
  <c r="D5" i="31"/>
  <c r="Y15" i="25"/>
  <c r="K34" i="25"/>
  <c r="Q9" i="30"/>
  <c r="V34" i="25"/>
  <c r="E8" i="31"/>
  <c r="S9" i="30"/>
  <c r="M8" i="31" s="1"/>
  <c r="U34" i="25"/>
  <c r="Q34" i="25"/>
  <c r="J34" i="25"/>
  <c r="I8" i="30"/>
  <c r="M6" i="30"/>
  <c r="P34" i="25"/>
  <c r="R9" i="30"/>
  <c r="L8" i="31" s="1"/>
  <c r="N9" i="30"/>
  <c r="I37" i="27"/>
  <c r="Q37" i="27"/>
  <c r="U37" i="27"/>
  <c r="F6" i="31"/>
  <c r="H7" i="30"/>
  <c r="L7" i="30"/>
  <c r="P7" i="30"/>
  <c r="F8" i="31"/>
  <c r="F9" i="31"/>
  <c r="K34" i="28"/>
  <c r="O34" i="28"/>
  <c r="S34" i="28"/>
  <c r="H8" i="31"/>
  <c r="H9" i="31"/>
  <c r="O34" i="29"/>
  <c r="T34" i="29"/>
  <c r="I6" i="30"/>
  <c r="L34" i="25"/>
  <c r="R34" i="25"/>
  <c r="O34" i="25"/>
  <c r="J7" i="31"/>
  <c r="J9" i="31"/>
  <c r="T34" i="25"/>
  <c r="M34" i="25"/>
  <c r="D7" i="30"/>
  <c r="D9" i="31"/>
  <c r="N34" i="25"/>
  <c r="Y13" i="25"/>
  <c r="J37" i="27"/>
  <c r="N37" i="27"/>
  <c r="R37" i="27"/>
  <c r="V37" i="27"/>
  <c r="G6" i="31"/>
  <c r="G8" i="31"/>
  <c r="G9" i="31"/>
  <c r="L34" i="28"/>
  <c r="P34" i="28"/>
  <c r="T34" i="28"/>
  <c r="I8" i="31"/>
  <c r="I9" i="31"/>
  <c r="L34" i="29"/>
  <c r="P34" i="29"/>
  <c r="J6" i="31"/>
  <c r="J8" i="31"/>
  <c r="G10" i="30"/>
  <c r="I10" i="30"/>
  <c r="M37" i="27"/>
  <c r="J6" i="30"/>
  <c r="R7" i="30"/>
  <c r="L6" i="31" s="1"/>
  <c r="G34" i="29"/>
  <c r="J5" i="31"/>
  <c r="I34" i="29"/>
  <c r="K6" i="31"/>
  <c r="K8" i="31"/>
  <c r="K7" i="31"/>
  <c r="K9" i="31"/>
  <c r="H34" i="29"/>
  <c r="K5" i="31"/>
  <c r="K34" i="29"/>
  <c r="G34" i="28"/>
  <c r="H5" i="31"/>
  <c r="Y11" i="28"/>
  <c r="Y13" i="28"/>
  <c r="Y17" i="28"/>
  <c r="Y19" i="28"/>
  <c r="Y29" i="28"/>
  <c r="Y23" i="28"/>
  <c r="Y25" i="28"/>
  <c r="H34" i="28"/>
  <c r="I5" i="31"/>
  <c r="Y7" i="27"/>
  <c r="Y13" i="27"/>
  <c r="Y15" i="27"/>
  <c r="H37" i="27"/>
  <c r="G5" i="31"/>
  <c r="G37" i="27"/>
  <c r="F5" i="31"/>
  <c r="Y17" i="27"/>
  <c r="Y29" i="27"/>
  <c r="Y31" i="27"/>
  <c r="Y23" i="27"/>
  <c r="Y25" i="27"/>
  <c r="Y27" i="27"/>
  <c r="Y34" i="27"/>
  <c r="Y36" i="27"/>
  <c r="E7" i="30"/>
  <c r="G7" i="30"/>
  <c r="I7" i="30"/>
  <c r="Q7" i="30"/>
  <c r="N6" i="30"/>
  <c r="H9" i="30"/>
  <c r="K7" i="30"/>
  <c r="M7" i="30"/>
  <c r="E8" i="30"/>
  <c r="E7" i="31"/>
  <c r="D8" i="31"/>
  <c r="D7" i="31"/>
  <c r="E10" i="30"/>
  <c r="E9" i="31"/>
  <c r="E5" i="31"/>
  <c r="Y14" i="25"/>
  <c r="J7" i="30"/>
  <c r="J9" i="30"/>
  <c r="F9" i="30"/>
  <c r="P6" i="30"/>
  <c r="S6" i="30"/>
  <c r="M5" i="31" s="1"/>
  <c r="Q6" i="30"/>
  <c r="O6" i="30"/>
  <c r="E9" i="30"/>
  <c r="G9" i="30"/>
  <c r="I9" i="30"/>
  <c r="K6" i="30"/>
  <c r="S8" i="30"/>
  <c r="M7" i="31" s="1"/>
  <c r="Q8" i="30"/>
  <c r="O8" i="30"/>
  <c r="M8" i="30"/>
  <c r="K8" i="30"/>
  <c r="S10" i="30"/>
  <c r="M9" i="31" s="1"/>
  <c r="Q10" i="30"/>
  <c r="O10" i="30"/>
  <c r="M10" i="30"/>
  <c r="K10" i="30"/>
  <c r="Y32" i="28"/>
  <c r="G34" i="25"/>
  <c r="Y30" i="25"/>
  <c r="Y33" i="25"/>
  <c r="Y7" i="29"/>
  <c r="Y15" i="29"/>
  <c r="Y17" i="29"/>
  <c r="Y19" i="29"/>
  <c r="Y21" i="29"/>
  <c r="Y29" i="29"/>
  <c r="Y23" i="29"/>
  <c r="Y25" i="29"/>
  <c r="Y27" i="29"/>
  <c r="Y33" i="29"/>
  <c r="X16" i="29"/>
  <c r="X28" i="29"/>
  <c r="X22" i="29"/>
  <c r="X31" i="29"/>
  <c r="Y11" i="29"/>
  <c r="Y13" i="29"/>
  <c r="W16" i="29"/>
  <c r="Y18" i="29"/>
  <c r="Y20" i="29"/>
  <c r="W28" i="29"/>
  <c r="Y30" i="29"/>
  <c r="W22" i="29"/>
  <c r="Y24" i="29"/>
  <c r="Y26" i="29"/>
  <c r="W31" i="29"/>
  <c r="Y32" i="29"/>
  <c r="X15" i="28"/>
  <c r="X27" i="28"/>
  <c r="X21" i="28"/>
  <c r="X31" i="28"/>
  <c r="W15" i="28"/>
  <c r="W27" i="28"/>
  <c r="Y27" i="28" s="1"/>
  <c r="W21" i="28"/>
  <c r="W31" i="28"/>
  <c r="Y7" i="28"/>
  <c r="Y12" i="28"/>
  <c r="Y14" i="28"/>
  <c r="Y16" i="28"/>
  <c r="Y18" i="28"/>
  <c r="Y20" i="28"/>
  <c r="Y28" i="28"/>
  <c r="Y30" i="28"/>
  <c r="Y22" i="28"/>
  <c r="Y24" i="28"/>
  <c r="Y26" i="28"/>
  <c r="Y33" i="28"/>
  <c r="H6" i="30"/>
  <c r="F6" i="30"/>
  <c r="F8" i="30"/>
  <c r="H8" i="30"/>
  <c r="D10" i="30"/>
  <c r="F10" i="30"/>
  <c r="H10" i="30"/>
  <c r="J10" i="30"/>
  <c r="R8" i="30"/>
  <c r="L7" i="31" s="1"/>
  <c r="N8" i="30"/>
  <c r="J8" i="30"/>
  <c r="R10" i="30"/>
  <c r="L9" i="31" s="1"/>
  <c r="P10" i="30"/>
  <c r="N10" i="30"/>
  <c r="L10" i="30"/>
  <c r="L6" i="30"/>
  <c r="Y8" i="27"/>
  <c r="Y14" i="27"/>
  <c r="X16" i="27"/>
  <c r="Y18" i="27"/>
  <c r="X28" i="27"/>
  <c r="Y30" i="27"/>
  <c r="X22" i="27"/>
  <c r="Y24" i="27"/>
  <c r="Y26" i="27"/>
  <c r="X32" i="27"/>
  <c r="Y33" i="27"/>
  <c r="Y35" i="27"/>
  <c r="W16" i="27"/>
  <c r="W28" i="27"/>
  <c r="W22" i="27"/>
  <c r="W32" i="27"/>
  <c r="Y24" i="25"/>
  <c r="Y26" i="25"/>
  <c r="Y32" i="25"/>
  <c r="I34" i="25"/>
  <c r="W28" i="25"/>
  <c r="D9" i="30"/>
  <c r="Y29" i="25"/>
  <c r="X28" i="25"/>
  <c r="X22" i="25"/>
  <c r="W22" i="25"/>
  <c r="D8" i="30"/>
  <c r="P8" i="30"/>
  <c r="L8" i="30"/>
  <c r="X6" i="25"/>
  <c r="E6" i="30"/>
  <c r="W31" i="25"/>
  <c r="X16" i="25"/>
  <c r="X31" i="25"/>
  <c r="Y23" i="25"/>
  <c r="Y25" i="25"/>
  <c r="Y27" i="25"/>
  <c r="Y12" i="29"/>
  <c r="U34" i="29"/>
  <c r="R6" i="30"/>
  <c r="L5" i="31" s="1"/>
  <c r="J34" i="29"/>
  <c r="G6" i="30"/>
  <c r="W16" i="25"/>
  <c r="D6" i="30"/>
  <c r="Y7" i="25"/>
  <c r="X6" i="29"/>
  <c r="W6" i="29"/>
  <c r="X6" i="28"/>
  <c r="W6" i="28"/>
  <c r="X6" i="27"/>
  <c r="W6" i="27"/>
  <c r="H34" i="25"/>
  <c r="W6" i="25"/>
  <c r="O6" i="31" l="1"/>
  <c r="N9" i="31"/>
  <c r="I10" i="31"/>
  <c r="O8" i="31"/>
  <c r="L10" i="31"/>
  <c r="N6" i="31"/>
  <c r="Y31" i="28"/>
  <c r="N8" i="31"/>
  <c r="P8" i="31" s="1"/>
  <c r="G10" i="31"/>
  <c r="X34" i="25"/>
  <c r="T7" i="30"/>
  <c r="W34" i="25"/>
  <c r="N7" i="31"/>
  <c r="F10" i="31"/>
  <c r="H10" i="31"/>
  <c r="D10" i="31"/>
  <c r="E10" i="31"/>
  <c r="M10" i="31"/>
  <c r="O5" i="31"/>
  <c r="K10" i="31"/>
  <c r="O9" i="31"/>
  <c r="P9" i="31" s="1"/>
  <c r="U7" i="30"/>
  <c r="V7" i="30" s="1"/>
  <c r="O7" i="31"/>
  <c r="P7" i="31" s="1"/>
  <c r="N5" i="31"/>
  <c r="J10" i="31"/>
  <c r="Y15" i="28"/>
  <c r="M11" i="30"/>
  <c r="I11" i="30"/>
  <c r="U10" i="30"/>
  <c r="U8" i="30"/>
  <c r="O11" i="30"/>
  <c r="S11" i="30"/>
  <c r="Q11" i="30"/>
  <c r="W34" i="28"/>
  <c r="T9" i="30"/>
  <c r="K11" i="30"/>
  <c r="U9" i="30"/>
  <c r="W34" i="29"/>
  <c r="E11" i="30"/>
  <c r="Y31" i="25"/>
  <c r="F11" i="30"/>
  <c r="Y31" i="29"/>
  <c r="Y28" i="29"/>
  <c r="Y22" i="29"/>
  <c r="Y16" i="29"/>
  <c r="J11" i="30"/>
  <c r="Y21" i="28"/>
  <c r="H11" i="30"/>
  <c r="L11" i="30"/>
  <c r="P11" i="30"/>
  <c r="N11" i="30"/>
  <c r="T10" i="30"/>
  <c r="V10" i="30" s="1"/>
  <c r="D11" i="30"/>
  <c r="Y28" i="27"/>
  <c r="W37" i="27"/>
  <c r="Y32" i="27"/>
  <c r="Y22" i="27"/>
  <c r="Y16" i="27"/>
  <c r="Y16" i="25"/>
  <c r="Y28" i="25"/>
  <c r="T8" i="30"/>
  <c r="Y22" i="25"/>
  <c r="G11" i="30"/>
  <c r="U6" i="30"/>
  <c r="T6" i="30"/>
  <c r="R11" i="30"/>
  <c r="Y6" i="29"/>
  <c r="X34" i="29"/>
  <c r="Y6" i="28"/>
  <c r="X34" i="28"/>
  <c r="Y34" i="28" s="1"/>
  <c r="Y6" i="27"/>
  <c r="X37" i="27"/>
  <c r="Y6" i="25"/>
  <c r="P6" i="31" l="1"/>
  <c r="V8" i="30"/>
  <c r="N10" i="31"/>
  <c r="Y34" i="25"/>
  <c r="O10" i="31"/>
  <c r="P5" i="31"/>
  <c r="V9" i="30"/>
  <c r="Y34" i="29"/>
  <c r="Y37" i="27"/>
  <c r="T11" i="30"/>
  <c r="V6" i="30"/>
  <c r="U11" i="30"/>
  <c r="V11" i="30" l="1"/>
  <c r="G6" i="33" l="1"/>
  <c r="AC8" i="33"/>
  <c r="G110" i="33" l="1"/>
  <c r="K6" i="45"/>
  <c r="AE6" i="45" s="1"/>
  <c r="AG6" i="45" s="1"/>
  <c r="AA6" i="33"/>
  <c r="G5" i="35" s="1"/>
  <c r="G10" i="35" s="1"/>
  <c r="AA110" i="33"/>
  <c r="AC110" i="33" s="1"/>
  <c r="AC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Y7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Plus trainers=2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Y7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Plus trainers=2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Y7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Plus trainers=2</t>
        </r>
      </text>
    </comment>
  </commentList>
</comments>
</file>

<file path=xl/sharedStrings.xml><?xml version="1.0" encoding="utf-8"?>
<sst xmlns="http://schemas.openxmlformats.org/spreadsheetml/2006/main" count="1051" uniqueCount="326">
  <si>
    <t>Total</t>
  </si>
  <si>
    <t>No.</t>
  </si>
  <si>
    <t>Location</t>
  </si>
  <si>
    <t>Activity Description</t>
  </si>
  <si>
    <t xml:space="preserve">Implemented Date </t>
  </si>
  <si>
    <t xml:space="preserve">Starting </t>
  </si>
  <si>
    <t xml:space="preserve">Ending </t>
  </si>
  <si>
    <t>PMU</t>
  </si>
  <si>
    <t>IA-GDA</t>
  </si>
  <si>
    <t>F</t>
  </si>
  <si>
    <t># Farmers</t>
  </si>
  <si>
    <t>Provincial
 Level</t>
  </si>
  <si>
    <t>Local Authorities</t>
  </si>
  <si>
    <t>Relevant institutions</t>
  </si>
  <si>
    <t>CS1, 2 &amp; 5</t>
  </si>
  <si>
    <t>National Level
(Ministry)</t>
  </si>
  <si>
    <t>Community
 Level</t>
  </si>
  <si>
    <t>PDAFF</t>
  </si>
  <si>
    <t>CC &amp; VL</t>
  </si>
  <si>
    <t xml:space="preserve">#ACs Board </t>
  </si>
  <si>
    <t>Grand Total</t>
  </si>
  <si>
    <t>Consultant
Teams</t>
  </si>
  <si>
    <t>I</t>
  </si>
  <si>
    <t>II</t>
  </si>
  <si>
    <t>III</t>
  </si>
  <si>
    <t>IV</t>
  </si>
  <si>
    <t>List of Participants of Workshop and Training for CFAVC for 2020</t>
  </si>
  <si>
    <t>V</t>
  </si>
  <si>
    <t xml:space="preserve">Total </t>
  </si>
  <si>
    <t xml:space="preserve"> % of F</t>
  </si>
  <si>
    <t>NGO, Firm</t>
  </si>
  <si>
    <t>Training of farmers on SRP</t>
  </si>
  <si>
    <t>Training of farmers on CSA</t>
  </si>
  <si>
    <t xml:space="preserve">Leadership and Management </t>
  </si>
  <si>
    <t>Bussiness Development Plan</t>
  </si>
  <si>
    <t>Bookkeeping</t>
  </si>
  <si>
    <t>Annual report writting</t>
  </si>
  <si>
    <t>Training of farmers on CAMGAP</t>
  </si>
  <si>
    <t>Training of Farmers on SRP</t>
  </si>
  <si>
    <t>Training of Farmers on CSA</t>
  </si>
  <si>
    <t>Training of Farmers on Farm Mechanization</t>
  </si>
  <si>
    <t>Training of Farmers on CAMGAP</t>
  </si>
  <si>
    <t>No.
 Training</t>
  </si>
  <si>
    <t xml:space="preserve">Grand Total </t>
  </si>
  <si>
    <t>Training of farmers on storage unit operation</t>
  </si>
  <si>
    <t>Training of farmers on post harvest</t>
  </si>
  <si>
    <t>Training of farmers on land levelling</t>
  </si>
  <si>
    <t>Training of farmers on agriculture conservation</t>
  </si>
  <si>
    <t>Training of farmers on O&amp;M of agricultural machinery</t>
  </si>
  <si>
    <t>Summary of participants</t>
  </si>
  <si>
    <t># of Training</t>
  </si>
  <si>
    <t>TAK</t>
  </si>
  <si>
    <t>KPT</t>
  </si>
  <si>
    <t>KPC</t>
  </si>
  <si>
    <t>TBK</t>
  </si>
  <si>
    <t>Institution</t>
  </si>
  <si>
    <t># F</t>
  </si>
  <si>
    <t>Training of Cooperatives ( ACs Boards)</t>
  </si>
  <si>
    <t>Duration</t>
  </si>
  <si>
    <t>Community Level</t>
  </si>
  <si>
    <t>ល.រ</t>
  </si>
  <si>
    <t>បរិយាយសកម្មភាព</t>
  </si>
  <si>
    <t>កាលបរិច្ឆេទ</t>
  </si>
  <si>
    <t>ចាប់ផ្តើម</t>
  </si>
  <si>
    <t>បញ្ចប់</t>
  </si>
  <si>
    <t>សរុបរួម</t>
  </si>
  <si>
    <t>ទីកន្លែងធ្វើវគ្គបណ្តុះបណ្តាល</t>
  </si>
  <si>
    <t>មន្ត្រីថ្នាក់ជាតិ</t>
  </si>
  <si>
    <t>មន្ត្រីថ្នាក់ខេត្ត</t>
  </si>
  <si>
    <t>សរុប</t>
  </si>
  <si>
    <t>ស្រី</t>
  </si>
  <si>
    <t>ទីប្រឹក្សា</t>
  </si>
  <si>
    <t>អាជ្ញាធរ</t>
  </si>
  <si>
    <t xml:space="preserve"> % ស្រី</t>
  </si>
  <si>
    <t>ឃុំ&amp;ភូមិ</t>
  </si>
  <si>
    <t xml:space="preserve">តារាងតាមដានអ្នកចូលរួមវគ្គបណ្តុះបណ្តាលសហគមន៍កសិកម្មក្នុងខេត្តគោលដៅទាំង ៤ ប្រចាំឆ្នាំ ២០២០ </t>
  </si>
  <si>
    <t>Training and capacity building</t>
  </si>
  <si>
    <t>Current</t>
  </si>
  <si>
    <t>Update</t>
  </si>
  <si>
    <t>Participants</t>
  </si>
  <si>
    <t>Female</t>
  </si>
  <si>
    <t>Remarks</t>
  </si>
  <si>
    <t>No. Provided Trainings</t>
  </si>
  <si>
    <t xml:space="preserve">Updated: </t>
  </si>
  <si>
    <t>យន្តូបនីយកម្មកសិកម្ម (Farm Mechanization)</t>
  </si>
  <si>
    <t>ការអនុវត្តកសិកម្មល្អ លើដំណាំស្វាយ (CAMGAP)</t>
  </si>
  <si>
    <t>ពង្រឹងស្ថាប័នថ្នាក់ដឹកនាំសហគមន៍កសិកម្ម ​(ACs Boards)</t>
  </si>
  <si>
    <t>ផែនការ</t>
  </si>
  <si>
    <t>ជាក់ស្តែង</t>
  </si>
  <si>
    <t>នៅសល់</t>
  </si>
  <si>
    <t>ផលិតកម្មដំណាំស្រូវប្រកបដោយនិរន្តរភាព (SRP)</t>
  </si>
  <si>
    <t>កសិកម្មវៃឆ្លាតដែលធន់ទៅនឹងអាកាសធាតុ (CSA)</t>
  </si>
  <si>
    <t>ចំនួនអ្នកចូលរួម</t>
  </si>
  <si>
    <t>ចំនួនថវិកា</t>
  </si>
  <si>
    <t>ចំនួនវគ្គបណ្តុះបណ្តាល</t>
  </si>
  <si>
    <t>ចំនួនកសិករចូលរួមវគ្គផ្សព្វផ្សាយ</t>
  </si>
  <si>
    <t>វគ្គប្រជុំក្រុមតូចនៅសហគមន៍.............</t>
  </si>
  <si>
    <t>ចាប់អារម្មណ័សង់ឡ</t>
  </si>
  <si>
    <t>ចាប់អារម្មណ័សង់រោងជី</t>
  </si>
  <si>
    <t>ចាប់អារម្មណ័សង់ឡ+រោងជី</t>
  </si>
  <si>
    <t>មិនចាប់
អារម្មណ័</t>
  </si>
  <si>
    <t>CFAVC</t>
  </si>
  <si>
    <t xml:space="preserve"> វគ្គប្រជុំ/បណ្តុះបណ្តាលក្រុមតូច</t>
  </si>
  <si>
    <t>អ្នកពាក់ព័ន្ធពីស្ថាប័ន
ផ្សេងៗ</t>
  </si>
  <si>
    <t xml:space="preserve"> ការណែនាំបច្ចេកទេសតាមគ្រួសារ ឬតាមទីវាល</t>
  </si>
  <si>
    <t>ប្រជុំត្រួតពិនិ្យតាមដាន និងវាយតម្លៃការអនុវត្ត</t>
  </si>
  <si>
    <t>ប្រជុំប្រចាំខែថ្នាក់ខេត្ត ជាមួយ BPO (PPIU)</t>
  </si>
  <si>
    <t>មន្ទីរកសិកម្មខេត្ត</t>
  </si>
  <si>
    <t>ភូមិ.......ឃុំ........ ស្រុក............</t>
  </si>
  <si>
    <t>ការចុះត្រួតពិនិត្យរបស់បុគ្គលិកគ្រប់គ្រង</t>
  </si>
  <si>
    <t>ការណែនាំបច្ចេកទេសតាមគ្រួសារ (ចុះវគ្កទី១)</t>
  </si>
  <si>
    <t>ការណែនាំបច្ចេកទេសតាមគ្រួសារ (ចុះវគ្កទី២)</t>
  </si>
  <si>
    <t>ការណែនាំបច្ចេកទេសតាមគ្រួសារ (ចុះវគ្កទី៣)</t>
  </si>
  <si>
    <t>ការណែនាំបច្ចេកទេសតាមគ្រួសារ (ចុះវគ្កទី៤)</t>
  </si>
  <si>
    <t>ការណែនាំបច្ចេកទេសតាមគ្រួសារ (ចុះវគ្កទី៥)</t>
  </si>
  <si>
    <t>ការណែនាំបច្ចេកទេសតាមគ្រួសារ (ចុះវគ្កទី៦)</t>
  </si>
  <si>
    <t>ការណែនាំបច្ចេកទេសតាមគ្រួសារ (ចុះវគ្កទី៧)</t>
  </si>
  <si>
    <t>ការណែនាំបច្ចេកទេសតាមគ្រួសារ (ចុះវគ្កទី៨)</t>
  </si>
  <si>
    <t>ការណែនាំបច្ចេកទេសតាមគ្រួសារ (ចុះវគ្កទី៩)</t>
  </si>
  <si>
    <t>ការណែនាំបច្ចេកទេសតាមគ្រួសារ (ចុះវគ្កទី១០)</t>
  </si>
  <si>
    <t>ការណែនាំបច្ចេកទេសតាមគ្រួសារ (ចុះវគ្កទី១១)</t>
  </si>
  <si>
    <t>ការណែនាំបច្ចេកទេសតាមគ្រួសារ (ចុះវគ្កទី១២)</t>
  </si>
  <si>
    <t>ការណែនាំបច្ចេកទេសតាមគ្រួសារ (ចុះវគ្កទី១៣)</t>
  </si>
  <si>
    <t>ការណែនាំបច្ចេកទេសតាមគ្រួសារ (ចុះវគ្កទី១៤)</t>
  </si>
  <si>
    <t>បណ្តុះបណ្តាលគ្រូបង្គោលសម្រាប់ BEO &amp; ភ្នាក់ងារផ្សព្វផ្សាយ</t>
  </si>
  <si>
    <t xml:space="preserve"> វគ្គបណ្តុះបណ្តាលគ្រូបង្គោលសម្រាប់ PPIU &amp; ភ្នាក់ងារផ្សព្វផ្សាយ</t>
  </si>
  <si>
    <t>ប្រជុំត្រួតពិនិ្យតាមដាន និងវាយតម្លៃការអនុវត្តសកម្មភាពការងារ</t>
  </si>
  <si>
    <t>វគ្គបណ្តុះបណ្តាលផលិតជីកំប៉ុស្តិ៍</t>
  </si>
  <si>
    <t>ធ្វើពិសោធន៍បង្ហាញកសិករគំរូ</t>
  </si>
  <si>
    <t xml:space="preserve"> វគ្គបណ្តុះបណ្តាលផលិតជីកំប៉ុស្តិ៍</t>
  </si>
  <si>
    <t>ពិសោធន៍បង្ហាញកសិករគំរូ​ (ឈ្មោះគ្រួសារទី១........................................)</t>
  </si>
  <si>
    <t>ពិសោធន៍បង្ហាញប្រព័ន្ធកសិកម្មចម្រុះ</t>
  </si>
  <si>
    <t>ពិសោធន៍បង្ហាញប្រព័ន្ធកសិកម្មចម្រុះ (ឈ្មោះគ្រួសារទី១.............................)</t>
  </si>
  <si>
    <t>ពិសោធន៍បង្ហាញកសិករគំរូ​ (ឈ្មោះគ្រួសារទី២........................................)</t>
  </si>
  <si>
    <t>ពិសោធន៍បង្ហាញប្រព័ន្ធកសិកម្មចម្រុះ (ឈ្មោះគ្រួសារទី២.............................)</t>
  </si>
  <si>
    <t>សិក្ខាសាលាផ្សព្វផ្សាយ</t>
  </si>
  <si>
    <t>សិក្ខាសាលាផ្សព្វផ្សាយលទ្ធផលប្រើប្រាស់ឡ និងជីឡជីវឧស័្មន</t>
  </si>
  <si>
    <t>ពិសោធន៍បង្ហាញកសិករគំរូ​ (ឈ្មោះគ្រួសារទី៣........................................)</t>
  </si>
  <si>
    <t>ពិសោធន៍បង្ហាញកសិករគំរូ​ (ឈ្មោះគ្រួសារទី៤........................................)</t>
  </si>
  <si>
    <t>ពិសោធន៍បង្ហាញកសិករគំរូ​ (ឈ្មោះគ្រួសារទី៥........................................)</t>
  </si>
  <si>
    <t>ពិសោធន៍បង្ហាញកសិករគំរូ​ (ឈ្មោះគ្រួសារទី៦........................................)</t>
  </si>
  <si>
    <t>ពិសោធន៍បង្ហាញកសិករគំរូ​ (ឈ្មោះគ្រួសារទី៧........................................)</t>
  </si>
  <si>
    <t>ពិសោធន៍បង្ហាញកសិករគំរូ​ (ឈ្មោះគ្រួសារទី៨........................................)</t>
  </si>
  <si>
    <t>ពិសោធន៍បង្ហាញកសិករគំរូ​ (ឈ្មោះគ្រួសារទី៩........................................)</t>
  </si>
  <si>
    <t>ពិសោធន៍បង្ហាញកសិករគំរូ​ (ឈ្មោះគ្រួសារទី១០.....................................)</t>
  </si>
  <si>
    <t>ពិសោធន៍បង្ហាញកសិករគំរូ​ (ឈ្មោះគ្រួសារទី១១.....................................)</t>
  </si>
  <si>
    <t>ពិសោធន៍បង្ហាញកសិករគំរូ​ (ឈ្មោះគ្រួសារទី១២.....................................)</t>
  </si>
  <si>
    <t>ពិសោធន៍បង្ហាញកសិករគំរូ​ (ឈ្មោះគ្រួសារទី១៣.....................................)</t>
  </si>
  <si>
    <t>ពិសោធន៍បង្ហាញកសិករគំរូ​ (ឈ្មោះគ្រួសារទី១៤.....................................)</t>
  </si>
  <si>
    <t>ពិសោធន៍បង្ហាញកសិករគំរូ​ (ឈ្មោះគ្រួសារទី១៥.....................................)</t>
  </si>
  <si>
    <t>ពិសោធន៍បង្ហាញកសិករគំរូ​ (ឈ្មោះគ្រួសារទី១៦.....................................)</t>
  </si>
  <si>
    <t>ពិសោធន៍បង្ហាញកសិករគំរូ​ (ឈ្មោះគ្រួសារទី១៧.....................................)</t>
  </si>
  <si>
    <t>ពិសោធន៍បង្ហាញកសិករគំរូ​ (ឈ្មោះគ្រួសារទី១៨.....................................)</t>
  </si>
  <si>
    <t>ពិសោធន៍បង្ហាញកសិករគំរូ​ (ឈ្មោះគ្រួសារទី១៩.....................................)</t>
  </si>
  <si>
    <t xml:space="preserve">តារាងតាមដានអ្នកចូលរួមវគ្គបណ្តុះបណ្តាល និងការអនុវត្តសម្មភាពការងារ ក្នុងខេត្តកំពង់ចាម ឆ្នាំ ២០២០ </t>
  </si>
  <si>
    <t xml:space="preserve">តារាងតាមដានអ្នកចូលរួមវគ្គបណ្តុះបណ្តាល និងការអនុវត្តសម្មភាពការងារ ក្នុងខេត្តត្បូងឃ្នុំ ឆ្នាំ ២០២០ </t>
  </si>
  <si>
    <t xml:space="preserve">តារាងតាមដានអ្នកចូលរួមវគ្គបណ្តុះបណ្តាល និងការអនុវត្តសម្មភាពការងារ ក្នុងខេត្តតាកែវ ឆ្នាំ ២០២០ </t>
  </si>
  <si>
    <t xml:space="preserve">តារាងតាមដានអ្នកចូលរួមវគ្គបណ្តុះបណ្តាល និងការអនុវត្តសម្មភាពការងារ ក្នុងខេត្តកំពត ឆ្នាំ ២០២០ </t>
  </si>
  <si>
    <t>វគ្គប្រជុំក្រុមតូចនៅសហគមន៍កសិកម្មតាកែនសែនសុខ</t>
  </si>
  <si>
    <t>ភូមិជ័យតាស្វាយ ឃុំតាកែន ស្រុកឈូក</t>
  </si>
  <si>
    <t>វគ្គប្រជុំក្រុមតូចនៅសហគមន៍កសិកម្មចំរើនជ័យព្រៃយ៉ាវ</t>
  </si>
  <si>
    <t>វគ្គប្រជុំក្រុមតូចនៅសហគមន៍កសិកម្មពន្លឺកសិករស្រុកឈូក</t>
  </si>
  <si>
    <t>ភូមិសត្វពង ឃុំ សត្វពង ស្រុក ឈូក</t>
  </si>
  <si>
    <t>វគ្គប្រជុំក្រុមតូចនៅសហគមន៍កសិកម្មគុណវឌ្ឍន៍ល្បើក</t>
  </si>
  <si>
    <t>ភូមិ ល្បើក ឃុំ ល្បើក ស្រុក ឈូក</t>
  </si>
  <si>
    <t>វគ្គប្រជុំក្រុមតូចនៅសហគមន៍កសិកម្មសាមគ្គីអមតៈ</t>
  </si>
  <si>
    <t>ភូមិ ដូង ឃុំ ស្រែក្នុង  ស្រុក ជុំគីរី</t>
  </si>
  <si>
    <t>វគ្គប្រជុំក្រុមតូចនៅសហគមន៍កសិកម្មព្រៃក្រាំងមារិទ្ធិ</t>
  </si>
  <si>
    <t>ភូមិ ព្រៃក្រាំងខាងជើងឃុំមានរិទ្ធិ ស្រុកដងទង់</t>
  </si>
  <si>
    <t>វគ្គប្រជុំក្រុមតូចនៅភូមិព្រៃវែង</t>
  </si>
  <si>
    <t>ភូមិ ព្រៃវែង ឃុំ ស្រែក្នុង ស្រុក ជុំគីរី</t>
  </si>
  <si>
    <t>វគ្គប្រជុំក្រុមតូចនៅភូមិដំណាក់ឈើក្រម</t>
  </si>
  <si>
    <t>ភូមិ ដំណាក់ឈើក្រម ឃុំ ស្នាយអញ្ជិត ស្រុកជុំគីរី</t>
  </si>
  <si>
    <t>វគ្គប្រជុំក្រុមតូចនៅស្រែចែង</t>
  </si>
  <si>
    <t>ភូមិ ស្រែចែង ឃុំ ស្រែចែង  ស្រុក ជុំគីរី</t>
  </si>
  <si>
    <t>វគ្គប្រជុំក្រុមតូចនៅសហគមន៍រតនៈពលរដ្ឋសាមគ្គី</t>
  </si>
  <si>
    <t>ភូមិឃ្ជាយខាងលិច ឃុំដំណាំក់សុក្រំ ស្រុកដងទង់</t>
  </si>
  <si>
    <t>វគ្គប្រជុំក្រុមតូចនៅភូមិច្បារអំពៅ</t>
  </si>
  <si>
    <t>ភូមិច្បារអំពៅ ឃុំព្រៃថ្នង ស្រុកទឹកឈូ</t>
  </si>
  <si>
    <t>វគ្គប្រជុំក្រុមតូចនៅភូមិត្រពាំងកំណប់</t>
  </si>
  <si>
    <t>ភូមិត្រពាំងកំណប់ ឃុំដំបូកខ្ពស់ ស្រុកអង្គរជ័យ</t>
  </si>
  <si>
    <t>វគ្គប្រជុំក្រុមតូចនៅភូមិត្រពាងឬស្សី</t>
  </si>
  <si>
    <t>ភូមិត្រពាំងឬស្សី ឃុំដំណាក់សុក្រំ ស្រុកដងទង់</t>
  </si>
  <si>
    <t>វគ្គប្រជុំក្រុមតូចនៅភូមិទ្វារថ្មី</t>
  </si>
  <si>
    <t>ភូមិ កណ្តាល ឃុំ ជម្ពូវន្ត ស្រុកជុំគីរី</t>
  </si>
  <si>
    <t>15/09/2020</t>
  </si>
  <si>
    <t>26/08/2020</t>
  </si>
  <si>
    <t>18/08/2020</t>
  </si>
  <si>
    <t>17/08/2020</t>
  </si>
  <si>
    <t>14/08/2020</t>
  </si>
  <si>
    <t>29/08/2020</t>
  </si>
  <si>
    <t>5..ភូមិ ឃុំ....5.. ស្រុក…5</t>
  </si>
  <si>
    <t>24/08/2020</t>
  </si>
  <si>
    <t>25/08/2020</t>
  </si>
  <si>
    <t>វគ្គប្រជុំក្រុមតូចនៅសហគមន៍កសិកម្មសាមគ្គីភូមិកណ្តាល</t>
  </si>
  <si>
    <t>ភូមិទ្វារថ្មី ឃុំព្រៃថ្នង ស្រុកទឹកឈូ</t>
  </si>
  <si>
    <t>ភូមិព្រៃយ៉ាវ ឃុំ ស្រែក្នុង ស្រុក ជុំគីរី</t>
  </si>
  <si>
    <t>5 ភូមិ    4 ឃុំ  ស្រុក  3</t>
  </si>
  <si>
    <t>វគ្គប្រជុំក្រុមតូចនៅ ភូមិកោះរការ</t>
  </si>
  <si>
    <t>24/8/2020</t>
  </si>
  <si>
    <t>២ភូមិ  ឃុំ.កោះរការ ស្រុក.កំពង់សៀម</t>
  </si>
  <si>
    <t>វគ្គប្រជុំក្រុមតូចនៅសហគមន៍ សំបូរមានជ័យ</t>
  </si>
  <si>
    <t>២ភូមិ ឃុំសូភាស ស្រុកស្ទឹងត្រង់</t>
  </si>
  <si>
    <t>វគ្គប្រជុំក្រុមតូចនៅសហគមន៍​ ពន្លកថ្មី</t>
  </si>
  <si>
    <t>២ភូមិឃុំ  ពាមជីកង   ស្រុកកងមាស</t>
  </si>
  <si>
    <t>វគ្គប្រជុំក្រុមតូចនៅសហគមន៍ ​អភិវឌ្ឍន៍ស្រុកយើង</t>
  </si>
  <si>
    <t>២ភូមិឃុំ .សូរសែន្យ ស្រុក.ព្រៃឈរ</t>
  </si>
  <si>
    <t>វគ្គប្រជុំក្រុមតូចនៅសហគមន៍​ អភិវឌ្ឍន៍មូលដ្ឋានយើង</t>
  </si>
  <si>
    <t>២ភូមិ ឃុំ.តាំក្រសាំង ស្រុក.បាធាយ</t>
  </si>
  <si>
    <t>វគ្គប្រជុំក្រុមតូចនៅសហគមន៍ ស្ទឹងត្រង់មានជ័យ</t>
  </si>
  <si>
    <t>២ភូមិ ឃុំ.សូភាស ស្រុក.ស្ទឹងត្រង់</t>
  </si>
  <si>
    <t>28/8/2020</t>
  </si>
  <si>
    <t>29/9/2020</t>
  </si>
  <si>
    <t>​ស្រុកបាធាយ</t>
  </si>
  <si>
    <t>ស្រុកកងមាស</t>
  </si>
  <si>
    <t>ស្រុកកំពង់សៀម</t>
  </si>
  <si>
    <t>21/9/2020</t>
  </si>
  <si>
    <t>23/9/2020</t>
  </si>
  <si>
    <t>28/9/2020</t>
  </si>
  <si>
    <t>វគ្គប្រជុំក្រុមតូចនៅសហគមន៍ស្ទឹងស្លាគូ</t>
  </si>
  <si>
    <t>ភូមិដក់ពរ ឃុំតាំងយ៉ាប ស្រុកព្រៃកប្បាស</t>
  </si>
  <si>
    <t>វគ្គប្រជុំក្រុមតូចនៅសហគមន៍ជើងគួនជោគជ័យ</t>
  </si>
  <si>
    <t>ភូមិជើងគួន ឃុំជើងគួន ស្រុកសំរោង</t>
  </si>
  <si>
    <t>វគ្គប្រជុំក្រុមតូចនៅសហគមន៍ពន្លឺកសិករ</t>
  </si>
  <si>
    <t>ភូមិរមន់ ឃុំបឹងត្រាញ់ខាងជើង ស្រុកសំរោង</t>
  </si>
  <si>
    <t>វគ្គប្រជុំក្រុមតូចនៅសហគមន៍សាមគ្គីត្រពាំងក្រឡាញ់</t>
  </si>
  <si>
    <t>ភូមិត្រពាំងក្រឡាញ់ ឃុំអូរសារាយ ស្រុកត្រាំកក់</t>
  </si>
  <si>
    <t>វគ្គប្រជុំក្រុមតូចនៅសហគមន៍ត្រពាំងក្រញូង</t>
  </si>
  <si>
    <t>ភូមិត្រពាំងក្រញូង ឃុំត្រពាំងក្រញូង ស្រុកត្រាំកក់</t>
  </si>
  <si>
    <t>វគ្គប្រជុំក្រុមតូចនៅសហគមន៍ស្វាយរន្ធអមតៈ</t>
  </si>
  <si>
    <t>ភូមិស្វាយរន្ធ ឃុំជំរះពេន ស្រុកសំរោង</t>
  </si>
  <si>
    <t>វគ្គប្រជុំក្រុមតូចនៅសហគមន៍សែនសុខទឹកថ្លា</t>
  </si>
  <si>
    <t>ភូមិទឹកថ្លា ឃុំត្រពាំងក្រសាំង ស្រុកបាទី</t>
  </si>
  <si>
    <t>វគ្គប្រជុំក្រុមតូចនៅសហគមន៍ចំប៉ាព្រៃផ្ដៅ</t>
  </si>
  <si>
    <t>13/8/2020</t>
  </si>
  <si>
    <t>ភូមិសំរោង  ឃុំចំប៉ា ស្រុកព្រៃកប្បាស</t>
  </si>
  <si>
    <t>វគ្គប្រជុំក្រុមតូចនៅសហគមន៍ស្ដុកស្ដម</t>
  </si>
  <si>
    <t>ភូមិត្រពាំងស្ដុក ឃុំតាំងយ៉ាប ស្រុកព្រៃកប្បាស</t>
  </si>
  <si>
    <t>ភូមិគោដួល ឃុំត្រពាំងក្រសាំង ស្រុកបាទី</t>
  </si>
  <si>
    <t>វគ្គប្រជុំក្រុមតូចនៅសហគមន៍អមតៈខ្វាវ</t>
  </si>
  <si>
    <t>ភូមិខ្វាវ ឃុំខ្វាវ ស្រុកសំរោង</t>
  </si>
  <si>
    <t>វគ្គប្រជុំក្រុមតូចនៅសហគមន៍បក្សីរីរាយ</t>
  </si>
  <si>
    <t>ភូមិអង្គបក្សី ឃុំជាងទង ស្រុកត្រាំកក់</t>
  </si>
  <si>
    <t>វគ្គប្រជុំក្រុមតូចនៅសហគមន៍លំពង់សាមគ្គី</t>
  </si>
  <si>
    <t>ភូមិពានមាសកើត ឃុំលំពង់ ស្រុកបាទី</t>
  </si>
  <si>
    <t>ភូមិត្នោតជ្រុំ ឃុំត្រពាំងក្រសាំង ស្រុកបាទី</t>
  </si>
  <si>
    <t>28/09/2020</t>
  </si>
  <si>
    <t>16/07/2020</t>
  </si>
  <si>
    <t>ភូមិកន្សោមសត្វ ឃុំកក់ ស្រុកញាក្រែក</t>
  </si>
  <si>
    <t>ភូមិពន្លៃ ឃុំកក់ ស្រុកពញាក្រែក</t>
  </si>
  <si>
    <t>17/07/2020</t>
  </si>
  <si>
    <t>ភូមិខ្ជាយ ឃុំតំបែរ ស្រុកតំបែរ</t>
  </si>
  <si>
    <t>ភូមិជ័យសម្បត្តិ ឃុំតំបែរ ស្រុកតំបែរ</t>
  </si>
  <si>
    <t>30/07/2020</t>
  </si>
  <si>
    <t>ភូមិបុសទី ឃុំកក់ ស្រុកពញាក្រែក</t>
  </si>
  <si>
    <t>31/07/2020</t>
  </si>
  <si>
    <t>ភូមិបីមែត្រ.ឃុំទួលស្នួល ស្រុកូចឆ្មារ</t>
  </si>
  <si>
    <t>ភូមិស្វាយពពាស.ឃុំតំបែរ ស្រុកតំបែរ</t>
  </si>
  <si>
    <t>ភូមិត្របុស ឃុំស្រឡប់ ស្រុកត្បូងឃ្មុំ</t>
  </si>
  <si>
    <t>ភូមិស្រម៉.ឃុំទឹកជ្រៅ ស្រុកតំបែរ</t>
  </si>
  <si>
    <t>ភូមិត្រពាំាំងឬស្សី ឃុំតំបែរ ស្រុកតំបែរ</t>
  </si>
  <si>
    <t>ភូមិគគី ឃុំកក់ ស្រុកពញាក្រែក</t>
  </si>
  <si>
    <t>ភូមិ័យនិគមន៍ ឃុំកណ្ដោលជ្រុំ ស្រុកពញាក្រែក</t>
  </si>
  <si>
    <t>ភូមិស្ទឹងអង្គាញ់ ឃុំព្រះធាតុ ស្រុកអូរាំងឪ</t>
  </si>
  <si>
    <t>ភូមិអង្កែង ឃុំកក់ ស្រុកពញាក្រែក</t>
  </si>
  <si>
    <t>ភូមិអង្គរលើ ឃុំដូនតី ស្រុកពញាក្រែក</t>
  </si>
  <si>
    <t>១៥ភូមិ   0៣ឃុំ  ស្រុកពញាក្រែក</t>
  </si>
  <si>
    <t>28/08/2020</t>
  </si>
  <si>
    <t>១៥ភូមិ   ២ឃុំ  ស្រុកតំបែរ</t>
  </si>
  <si>
    <t>១៥ភូមិ ២ឃុំ ស្រុកក្រូចឆ្មារ</t>
  </si>
  <si>
    <t>21/09/2020</t>
  </si>
  <si>
    <t>25/09/2020</t>
  </si>
  <si>
    <t>១៥ភូមិ ២ឃុំ ស្រុកត្បូងឃ្មុំ</t>
  </si>
  <si>
    <t>២៨ភូមិ ១៥ឃុំ ៦ស្រុក</t>
  </si>
  <si>
    <t>15/9/2020</t>
  </si>
  <si>
    <t>30/9/2020</t>
  </si>
  <si>
    <t>IA-GDAHP</t>
  </si>
  <si>
    <t>14/10/2020</t>
  </si>
  <si>
    <t>5 ភូមិ  4 ឃុំ  ស្រុក  2</t>
  </si>
  <si>
    <t>15/08/2020</t>
  </si>
  <si>
    <t>30/09/2020</t>
  </si>
  <si>
    <t>13/08/2020</t>
  </si>
  <si>
    <t>ជុំគិរី ឈូក</t>
  </si>
  <si>
    <t>បន្ទាយមាស</t>
  </si>
  <si>
    <t>អង្គរជ័យ</t>
  </si>
  <si>
    <t>ទឹកឈូ</t>
  </si>
  <si>
    <t>22/09/2020</t>
  </si>
  <si>
    <t>ដងទង់</t>
  </si>
  <si>
    <t>ជុំគិរី</t>
  </si>
  <si>
    <t>សិក្ខាសាលាថ្នាក់ជាតិផ្សព្វផ្សាយពីឡជីវឧស័្មន និងរោងជី</t>
  </si>
  <si>
    <t>វគ្គបណ្តុះបណ្តាលមន្រ្តីអនុវត្តគម្រោង និងអ្នកពាក់ព័ន្ធ</t>
  </si>
  <si>
    <t>វគ្គប្រជុំក្រុមតូចនៅសហគមន៍អង្គប្រាសាទ</t>
  </si>
  <si>
    <t>17/10/2020</t>
  </si>
  <si>
    <t>ភូមិរនាមត្នោត ឃុំអង្គប្រាសាទ ស្រុកគិរីវង់</t>
  </si>
  <si>
    <t>វគ្គប្រជុំក្រុមតូចនៅសហគមន៍រលួសមាស</t>
  </si>
  <si>
    <t>20/10/2020</t>
  </si>
  <si>
    <t>ភូមិរលួស ឃុំធ្លាប្រជុំ ស្រុកកោះអណ្ដែត</t>
  </si>
  <si>
    <t>វគ្គប្រជុំក្រុមតូចនៅសហគមន៍ភូមិបឹងអមតៈ</t>
  </si>
  <si>
    <t>ភូមិបឹងអមតៈ ឃុំជំរះពេន ស្រុកសំរោង</t>
  </si>
  <si>
    <t>ភូមិ 15  ឃុំ13  ស្រុក05</t>
  </si>
  <si>
    <t>31/10/2020</t>
  </si>
  <si>
    <t>ប្រជុំប្រចាំខែថ្នាក់ខេត្ត(PPIU)</t>
  </si>
  <si>
    <t>សិក្ខាសាលាផ្សព្វផ្សាយថ្នាក់ឃុំ និងខេត្ត</t>
  </si>
  <si>
    <t>វគ្គប្រជុំក្រុមតូចនៅសហគមន៍</t>
  </si>
  <si>
    <r>
      <t xml:space="preserve">ប្រជុំប្រចាំខែថ្នាក់ខេត្ត ជាមួយ </t>
    </r>
    <r>
      <rPr>
        <b/>
        <sz val="11"/>
        <rFont val="Khmer OS Muol Light"/>
      </rPr>
      <t>BPO (PPIU)</t>
    </r>
  </si>
  <si>
    <r>
      <t xml:space="preserve">បណ្តុះបណ្តាលគ្រូបង្គោលសម្រាប់ </t>
    </r>
    <r>
      <rPr>
        <b/>
        <sz val="11"/>
        <rFont val="Khmer OS Muol Light"/>
      </rPr>
      <t>BEO &amp;</t>
    </r>
    <r>
      <rPr>
        <sz val="11"/>
        <rFont val="Khmer OS Muol Light"/>
      </rPr>
      <t xml:space="preserve"> ភ្នាក់ងារផ្សព្វផ្សាយ</t>
    </r>
  </si>
  <si>
    <t>អ្នកពាក់ព័ន្ធពីស្ថាប័ន
ផ្សេងៗ/AC</t>
  </si>
  <si>
    <r>
      <t xml:space="preserve">វគ្គបណ្តុះបណ្តាលបច្ចេកទេសសាងសង់, វិធីសាស្រ្តផ្សព្វផ្សាយ, ការគ្រប់គ្រង, ប្រើប្រាស់ឡ និងជីឡីវឧស័្មន  សម្រាប់អ្នកផ្សព្វផ្សាយ និងមន្រ្តី </t>
    </r>
    <r>
      <rPr>
        <b/>
        <sz val="11"/>
        <rFont val="Khmer OS Muol Light"/>
      </rPr>
      <t>PPIUs</t>
    </r>
  </si>
  <si>
    <t>Description the Activities</t>
  </si>
  <si>
    <t>Small group training</t>
  </si>
  <si>
    <t>Field coaches and mentors</t>
  </si>
  <si>
    <t>Provincial PBO/PPIU monthly meeting</t>
  </si>
  <si>
    <t>Monitoring meetings</t>
  </si>
  <si>
    <t>Management staff monotoring</t>
  </si>
  <si>
    <t>TOT training for BEO/PPIU and Extension Workers</t>
  </si>
  <si>
    <t>Composting training</t>
  </si>
  <si>
    <t>Model farmers experiment</t>
  </si>
  <si>
    <t>Integrated farming demonstrations</t>
  </si>
  <si>
    <t>Dissemination workshops</t>
  </si>
  <si>
    <t>National workshops</t>
  </si>
  <si>
    <t xml:space="preserve">Training for Supervisor, Coordinators, Extension Workers and PPIUs staff on construction techniques, extension methods, management and use of biodigester and bio-slurry </t>
  </si>
  <si>
    <t>Commune and provincial workshops</t>
  </si>
  <si>
    <t>Staff training on biodigester and compost hut sector</t>
  </si>
  <si>
    <t>Planning 2020</t>
  </si>
  <si>
    <t>Result 2020</t>
  </si>
  <si>
    <t>Remaining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</si>
</sst>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d/mmm/yy;@"/>
    <numFmt numFmtId="166" formatCode="[$-12000425]0"/>
    <numFmt numFmtId="167" formatCode="[$-12000425]0.#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2060"/>
      <name val="Arial Narrow"/>
      <family val="2"/>
    </font>
    <font>
      <sz val="12"/>
      <color rgb="FFC00000"/>
      <name val="Arial Narrow"/>
      <family val="2"/>
    </font>
    <font>
      <b/>
      <sz val="12"/>
      <color rgb="FFC00000"/>
      <name val="Arial Narrow"/>
      <family val="2"/>
    </font>
    <font>
      <sz val="12"/>
      <color rgb="FF002060"/>
      <name val="Arial Narrow"/>
      <family val="2"/>
    </font>
    <font>
      <b/>
      <sz val="12"/>
      <color theme="6" tint="-0.499984740745262"/>
      <name val="Arial Narrow"/>
      <family val="2"/>
    </font>
    <font>
      <sz val="12"/>
      <color theme="6" tint="-0.499984740745262"/>
      <name val="Arial Narrow"/>
      <family val="2"/>
    </font>
    <font>
      <b/>
      <sz val="12"/>
      <color rgb="FF7030A0"/>
      <name val="Arial Narrow"/>
      <family val="2"/>
    </font>
    <font>
      <sz val="12"/>
      <color rgb="FF7030A0"/>
      <name val="Arial Narrow"/>
      <family val="2"/>
    </font>
    <font>
      <b/>
      <sz val="12"/>
      <color rgb="FF00B0F0"/>
      <name val="Arial Narrow"/>
      <family val="2"/>
    </font>
    <font>
      <sz val="12"/>
      <color rgb="FF00B0F0"/>
      <name val="Arial Narrow"/>
      <family val="2"/>
    </font>
    <font>
      <sz val="11"/>
      <name val="Khmer OS Muol Light"/>
    </font>
    <font>
      <sz val="11"/>
      <name val="Arial Narrow"/>
      <family val="2"/>
    </font>
    <font>
      <b/>
      <sz val="11"/>
      <name val="Arial Narrow"/>
      <family val="2"/>
    </font>
    <font>
      <sz val="11"/>
      <name val="Khmer OS Content"/>
    </font>
    <font>
      <b/>
      <sz val="11"/>
      <color rgb="FF002060"/>
      <name val="Arial Narrow"/>
      <family val="2"/>
    </font>
    <font>
      <b/>
      <sz val="11"/>
      <color rgb="FFC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Khmer OS Muol Light"/>
    </font>
    <font>
      <sz val="12"/>
      <color theme="1"/>
      <name val="Calibri"/>
      <family val="2"/>
      <scheme val="minor"/>
    </font>
    <font>
      <sz val="12"/>
      <name val="Khmer OS Content"/>
    </font>
    <font>
      <sz val="12"/>
      <color rgb="FF34411B"/>
      <name val="Arial Narrow"/>
      <family val="2"/>
    </font>
    <font>
      <sz val="12"/>
      <color theme="1"/>
      <name val="Khmer OS Muol Light"/>
    </font>
    <font>
      <b/>
      <sz val="12"/>
      <color rgb="FF34411B"/>
      <name val="Arial Narrow"/>
      <family val="2"/>
    </font>
    <font>
      <b/>
      <sz val="11"/>
      <name val="Khmer OS Battambang"/>
    </font>
    <font>
      <b/>
      <sz val="11"/>
      <name val="Khmer OS Muol Light"/>
    </font>
    <font>
      <sz val="11"/>
      <color rgb="FF00206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name val="Khmer OS Battambang"/>
    </font>
    <font>
      <b/>
      <sz val="12"/>
      <color rgb="FF0000FF"/>
      <name val="Khmer OS Muol Light"/>
    </font>
    <font>
      <b/>
      <sz val="12"/>
      <color rgb="FF002060"/>
      <name val="Khmer OS Muol Light"/>
    </font>
    <font>
      <b/>
      <sz val="12"/>
      <color rgb="FFFF0000"/>
      <name val="Khmer OS Muol Light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7">
    <xf numFmtId="0" fontId="0" fillId="0" borderId="0" xfId="0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9" fontId="3" fillId="0" borderId="0" xfId="0" applyNumberFormat="1" applyFont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/>
    <xf numFmtId="0" fontId="3" fillId="0" borderId="4" xfId="0" applyFont="1" applyFill="1" applyBorder="1" applyAlignment="1">
      <alignment vertical="center"/>
    </xf>
    <xf numFmtId="15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9" fontId="4" fillId="2" borderId="7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9" fontId="4" fillId="3" borderId="5" xfId="1" applyFont="1" applyFill="1" applyBorder="1" applyAlignment="1">
      <alignment horizontal="center" vertical="center"/>
    </xf>
    <xf numFmtId="9" fontId="4" fillId="3" borderId="14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164" fontId="4" fillId="2" borderId="7" xfId="2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 indent="1"/>
    </xf>
    <xf numFmtId="9" fontId="4" fillId="0" borderId="6" xfId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9" fontId="4" fillId="0" borderId="1" xfId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9" fontId="7" fillId="0" borderId="27" xfId="1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9" fontId="7" fillId="0" borderId="25" xfId="1" applyFont="1" applyFill="1" applyBorder="1" applyAlignment="1">
      <alignment vertical="center"/>
    </xf>
    <xf numFmtId="164" fontId="8" fillId="3" borderId="24" xfId="2" applyNumberFormat="1" applyFont="1" applyFill="1" applyBorder="1" applyAlignment="1">
      <alignment horizontal="center" vertical="center"/>
    </xf>
    <xf numFmtId="9" fontId="4" fillId="3" borderId="29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16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/>
    <xf numFmtId="166" fontId="16" fillId="0" borderId="42" xfId="0" applyNumberFormat="1" applyFont="1" applyFill="1" applyBorder="1" applyAlignment="1">
      <alignment horizontal="center"/>
    </xf>
    <xf numFmtId="0" fontId="16" fillId="6" borderId="5" xfId="0" applyFont="1" applyFill="1" applyBorder="1" applyAlignment="1">
      <alignment vertical="center"/>
    </xf>
    <xf numFmtId="0" fontId="17" fillId="0" borderId="4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4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2" borderId="48" xfId="0" applyNumberFormat="1" applyFont="1" applyFill="1" applyBorder="1" applyAlignment="1">
      <alignment horizontal="center" vertical="center"/>
    </xf>
    <xf numFmtId="0" fontId="18" fillId="2" borderId="9" xfId="0" applyNumberFormat="1" applyFont="1" applyFill="1" applyBorder="1" applyAlignment="1">
      <alignment horizontal="center" vertical="center"/>
    </xf>
    <xf numFmtId="0" fontId="18" fillId="2" borderId="49" xfId="0" applyNumberFormat="1" applyFont="1" applyFill="1" applyBorder="1" applyAlignment="1">
      <alignment horizontal="center" vertical="center"/>
    </xf>
    <xf numFmtId="0" fontId="18" fillId="2" borderId="54" xfId="0" applyNumberFormat="1" applyFont="1" applyFill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167" fontId="16" fillId="6" borderId="5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8" fillId="0" borderId="9" xfId="0" applyNumberFormat="1" applyFont="1" applyBorder="1" applyAlignment="1">
      <alignment vertical="center"/>
    </xf>
    <xf numFmtId="0" fontId="17" fillId="0" borderId="9" xfId="0" applyNumberFormat="1" applyFont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20" fillId="6" borderId="26" xfId="0" applyNumberFormat="1" applyFont="1" applyFill="1" applyBorder="1" applyAlignment="1">
      <alignment horizontal="center" vertical="center"/>
    </xf>
    <xf numFmtId="0" fontId="20" fillId="6" borderId="27" xfId="0" applyNumberFormat="1" applyFont="1" applyFill="1" applyBorder="1" applyAlignment="1">
      <alignment horizontal="center" vertical="center"/>
    </xf>
    <xf numFmtId="0" fontId="20" fillId="6" borderId="52" xfId="0" applyNumberFormat="1" applyFont="1" applyFill="1" applyBorder="1" applyAlignment="1">
      <alignment horizontal="center" vertical="center"/>
    </xf>
    <xf numFmtId="0" fontId="20" fillId="6" borderId="10" xfId="0" applyNumberFormat="1" applyFont="1" applyFill="1" applyBorder="1" applyAlignment="1">
      <alignment horizontal="center" vertical="center"/>
    </xf>
    <xf numFmtId="3" fontId="20" fillId="6" borderId="52" xfId="0" applyNumberFormat="1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9" fontId="20" fillId="6" borderId="5" xfId="1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Fill="1" applyBorder="1" applyAlignment="1">
      <alignment vertical="center"/>
    </xf>
    <xf numFmtId="15" fontId="17" fillId="0" borderId="2" xfId="0" applyNumberFormat="1" applyFont="1" applyFill="1" applyBorder="1" applyAlignment="1">
      <alignment horizontal="center" vertical="center"/>
    </xf>
    <xf numFmtId="0" fontId="18" fillId="0" borderId="3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/>
    </xf>
    <xf numFmtId="9" fontId="17" fillId="0" borderId="1" xfId="1" applyFont="1" applyFill="1" applyBorder="1" applyAlignment="1">
      <alignment horizontal="center" vertical="center"/>
    </xf>
    <xf numFmtId="0" fontId="18" fillId="0" borderId="45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7" xfId="0" applyFont="1" applyBorder="1"/>
    <xf numFmtId="0" fontId="17" fillId="0" borderId="7" xfId="0" applyFont="1" applyFill="1" applyBorder="1" applyAlignment="1">
      <alignment vertical="center"/>
    </xf>
    <xf numFmtId="15" fontId="17" fillId="0" borderId="21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7" fillId="0" borderId="25" xfId="0" applyNumberFormat="1" applyFont="1" applyFill="1" applyBorder="1" applyAlignment="1">
      <alignment horizontal="center" vertical="center"/>
    </xf>
    <xf numFmtId="0" fontId="18" fillId="0" borderId="51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3" fontId="18" fillId="0" borderId="51" xfId="0" applyNumberFormat="1" applyFont="1" applyFill="1" applyBorder="1" applyAlignment="1">
      <alignment horizontal="center" vertical="center"/>
    </xf>
    <xf numFmtId="9" fontId="17" fillId="0" borderId="7" xfId="1" applyFont="1" applyFill="1" applyBorder="1" applyAlignment="1">
      <alignment horizontal="center" vertical="center"/>
    </xf>
    <xf numFmtId="15" fontId="17" fillId="6" borderId="10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15" fontId="17" fillId="6" borderId="2" xfId="0" applyNumberFormat="1" applyFont="1" applyFill="1" applyBorder="1" applyAlignment="1">
      <alignment horizontal="center" vertical="center"/>
    </xf>
    <xf numFmtId="0" fontId="20" fillId="6" borderId="32" xfId="0" applyNumberFormat="1" applyFont="1" applyFill="1" applyBorder="1" applyAlignment="1">
      <alignment horizontal="center" vertical="center"/>
    </xf>
    <xf numFmtId="0" fontId="20" fillId="6" borderId="53" xfId="0" applyNumberFormat="1" applyFont="1" applyFill="1" applyBorder="1" applyAlignment="1">
      <alignment horizontal="center" vertical="center"/>
    </xf>
    <xf numFmtId="0" fontId="20" fillId="6" borderId="3" xfId="0" applyNumberFormat="1" applyFont="1" applyFill="1" applyBorder="1" applyAlignment="1">
      <alignment horizontal="center" vertical="center"/>
    </xf>
    <xf numFmtId="0" fontId="20" fillId="6" borderId="2" xfId="0" applyNumberFormat="1" applyFont="1" applyFill="1" applyBorder="1" applyAlignment="1">
      <alignment horizontal="center" vertical="center"/>
    </xf>
    <xf numFmtId="3" fontId="20" fillId="6" borderId="3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9" fontId="20" fillId="6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32" xfId="0" applyNumberFormat="1" applyFont="1" applyBorder="1" applyAlignment="1">
      <alignment horizontal="center" vertical="center"/>
    </xf>
    <xf numFmtId="0" fontId="17" fillId="0" borderId="53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8" xfId="0" applyNumberFormat="1" applyFont="1" applyBorder="1" applyAlignment="1">
      <alignment horizontal="center" vertical="center"/>
    </xf>
    <xf numFmtId="0" fontId="17" fillId="0" borderId="25" xfId="0" applyNumberFormat="1" applyFont="1" applyBorder="1" applyAlignment="1">
      <alignment horizontal="center" vertical="center"/>
    </xf>
    <xf numFmtId="0" fontId="18" fillId="0" borderId="51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9" xfId="0" applyFont="1" applyBorder="1"/>
    <xf numFmtId="0" fontId="2" fillId="2" borderId="2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right" vertical="center" indent="1"/>
    </xf>
    <xf numFmtId="0" fontId="5" fillId="0" borderId="55" xfId="0" applyFont="1" applyFill="1" applyBorder="1" applyAlignment="1">
      <alignment horizontal="right" vertical="center" indent="1"/>
    </xf>
    <xf numFmtId="0" fontId="5" fillId="0" borderId="32" xfId="0" applyFont="1" applyFill="1" applyBorder="1" applyAlignment="1">
      <alignment horizontal="right" vertical="center" indent="1"/>
    </xf>
    <xf numFmtId="0" fontId="5" fillId="0" borderId="53" xfId="0" applyFont="1" applyFill="1" applyBorder="1" applyAlignment="1">
      <alignment horizontal="right" vertical="center" indent="1"/>
    </xf>
    <xf numFmtId="164" fontId="4" fillId="2" borderId="28" xfId="2" applyNumberFormat="1" applyFont="1" applyFill="1" applyBorder="1" applyAlignment="1">
      <alignment horizontal="center" vertical="center"/>
    </xf>
    <xf numFmtId="164" fontId="4" fillId="2" borderId="25" xfId="2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right" vertical="center" indent="1"/>
    </xf>
    <xf numFmtId="0" fontId="5" fillId="0" borderId="36" xfId="0" applyFont="1" applyFill="1" applyBorder="1" applyAlignment="1">
      <alignment horizontal="right" vertical="center" indent="1"/>
    </xf>
    <xf numFmtId="164" fontId="4" fillId="2" borderId="59" xfId="2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5" fontId="5" fillId="0" borderId="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166" fontId="26" fillId="0" borderId="5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left"/>
    </xf>
    <xf numFmtId="0" fontId="27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44" fontId="6" fillId="0" borderId="26" xfId="3" applyFont="1" applyFill="1" applyBorder="1" applyAlignment="1">
      <alignment horizontal="center" vertical="center"/>
    </xf>
    <xf numFmtId="44" fontId="27" fillId="0" borderId="62" xfId="3" applyFont="1" applyFill="1" applyBorder="1" applyAlignment="1">
      <alignment horizontal="center" vertical="center"/>
    </xf>
    <xf numFmtId="44" fontId="8" fillId="0" borderId="27" xfId="3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26" fillId="0" borderId="2" xfId="0" applyNumberFormat="1" applyFont="1" applyFill="1" applyBorder="1" applyAlignment="1">
      <alignment horizontal="left"/>
    </xf>
    <xf numFmtId="0" fontId="6" fillId="0" borderId="3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/>
    </xf>
    <xf numFmtId="44" fontId="6" fillId="0" borderId="32" xfId="3" applyFont="1" applyFill="1" applyBorder="1" applyAlignment="1">
      <alignment horizontal="center" vertical="center"/>
    </xf>
    <xf numFmtId="44" fontId="27" fillId="0" borderId="60" xfId="3" applyFont="1" applyFill="1" applyBorder="1" applyAlignment="1">
      <alignment horizont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21" xfId="0" applyNumberFormat="1" applyFont="1" applyFill="1" applyBorder="1" applyAlignment="1">
      <alignment horizontal="left"/>
    </xf>
    <xf numFmtId="0" fontId="2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44" fontId="6" fillId="0" borderId="28" xfId="3" applyFont="1" applyFill="1" applyBorder="1" applyAlignment="1">
      <alignment horizontal="center" vertical="center"/>
    </xf>
    <xf numFmtId="44" fontId="27" fillId="0" borderId="51" xfId="3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43" fontId="6" fillId="3" borderId="48" xfId="2" applyFont="1" applyFill="1" applyBorder="1" applyAlignment="1">
      <alignment horizontal="center" vertical="center"/>
    </xf>
    <xf numFmtId="44" fontId="6" fillId="3" borderId="48" xfId="3" applyFont="1" applyFill="1" applyBorder="1" applyAlignment="1">
      <alignment horizontal="center" vertical="center"/>
    </xf>
    <xf numFmtId="44" fontId="29" fillId="3" borderId="54" xfId="3" applyFont="1" applyFill="1" applyBorder="1" applyAlignment="1">
      <alignment horizontal="center" vertical="center"/>
    </xf>
    <xf numFmtId="44" fontId="2" fillId="3" borderId="61" xfId="3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/>
    <xf numFmtId="0" fontId="24" fillId="5" borderId="56" xfId="0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20" fillId="0" borderId="53" xfId="0" applyNumberFormat="1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vertical="center"/>
    </xf>
    <xf numFmtId="0" fontId="18" fillId="7" borderId="7" xfId="0" applyFont="1" applyFill="1" applyBorder="1" applyAlignment="1">
      <alignment horizontal="center" vertical="center"/>
    </xf>
    <xf numFmtId="0" fontId="21" fillId="7" borderId="25" xfId="0" applyNumberFormat="1" applyFont="1" applyFill="1" applyBorder="1" applyAlignment="1">
      <alignment horizontal="center" vertical="center"/>
    </xf>
    <xf numFmtId="0" fontId="21" fillId="7" borderId="51" xfId="0" applyNumberFormat="1" applyFont="1" applyFill="1" applyBorder="1" applyAlignment="1">
      <alignment horizontal="center" vertical="center"/>
    </xf>
    <xf numFmtId="0" fontId="21" fillId="7" borderId="21" xfId="0" applyNumberFormat="1" applyFont="1" applyFill="1" applyBorder="1" applyAlignment="1">
      <alignment horizontal="center" vertical="center"/>
    </xf>
    <xf numFmtId="0" fontId="21" fillId="7" borderId="28" xfId="0" applyNumberFormat="1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9" fontId="21" fillId="7" borderId="7" xfId="1" applyFont="1" applyFill="1" applyBorder="1" applyAlignment="1">
      <alignment horizontal="center" vertical="center"/>
    </xf>
    <xf numFmtId="167" fontId="16" fillId="7" borderId="5" xfId="0" applyNumberFormat="1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vertical="center"/>
    </xf>
    <xf numFmtId="0" fontId="17" fillId="7" borderId="5" xfId="0" applyFont="1" applyFill="1" applyBorder="1" applyAlignment="1">
      <alignment vertical="center"/>
    </xf>
    <xf numFmtId="15" fontId="17" fillId="7" borderId="10" xfId="0" applyNumberFormat="1" applyFont="1" applyFill="1" applyBorder="1" applyAlignment="1">
      <alignment horizontal="center" vertical="center"/>
    </xf>
    <xf numFmtId="0" fontId="20" fillId="7" borderId="26" xfId="0" applyNumberFormat="1" applyFont="1" applyFill="1" applyBorder="1" applyAlignment="1">
      <alignment horizontal="center" vertical="center"/>
    </xf>
    <xf numFmtId="0" fontId="20" fillId="7" borderId="27" xfId="0" applyNumberFormat="1" applyFont="1" applyFill="1" applyBorder="1" applyAlignment="1">
      <alignment horizontal="center" vertical="center"/>
    </xf>
    <xf numFmtId="0" fontId="20" fillId="7" borderId="52" xfId="0" applyNumberFormat="1" applyFont="1" applyFill="1" applyBorder="1" applyAlignment="1">
      <alignment horizontal="center" vertical="center"/>
    </xf>
    <xf numFmtId="0" fontId="20" fillId="7" borderId="10" xfId="0" applyNumberFormat="1" applyFont="1" applyFill="1" applyBorder="1" applyAlignment="1">
      <alignment horizontal="center" vertical="center"/>
    </xf>
    <xf numFmtId="3" fontId="20" fillId="7" borderId="52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9" fontId="20" fillId="7" borderId="5" xfId="1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21" fillId="7" borderId="64" xfId="0" applyNumberFormat="1" applyFont="1" applyFill="1" applyBorder="1" applyAlignment="1">
      <alignment horizontal="center" vertical="center"/>
    </xf>
    <xf numFmtId="0" fontId="17" fillId="0" borderId="57" xfId="0" applyNumberFormat="1" applyFont="1" applyFill="1" applyBorder="1" applyAlignment="1">
      <alignment horizontal="center" vertical="center"/>
    </xf>
    <xf numFmtId="0" fontId="18" fillId="6" borderId="26" xfId="0" applyNumberFormat="1" applyFont="1" applyFill="1" applyBorder="1" applyAlignment="1">
      <alignment horizontal="center" vertical="center"/>
    </xf>
    <xf numFmtId="0" fontId="17" fillId="6" borderId="27" xfId="0" applyNumberFormat="1" applyFont="1" applyFill="1" applyBorder="1" applyAlignment="1">
      <alignment horizontal="center" vertical="center"/>
    </xf>
    <xf numFmtId="0" fontId="18" fillId="6" borderId="31" xfId="0" applyNumberFormat="1" applyFont="1" applyFill="1" applyBorder="1" applyAlignment="1">
      <alignment horizontal="center" vertical="center"/>
    </xf>
    <xf numFmtId="0" fontId="17" fillId="6" borderId="55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7" borderId="41" xfId="0" applyNumberFormat="1" applyFont="1" applyFill="1" applyBorder="1" applyAlignment="1">
      <alignment horizontal="center" vertical="center"/>
    </xf>
    <xf numFmtId="166" fontId="16" fillId="7" borderId="7" xfId="0" applyNumberFormat="1" applyFont="1" applyFill="1" applyBorder="1" applyAlignment="1"/>
    <xf numFmtId="0" fontId="21" fillId="7" borderId="50" xfId="0" applyNumberFormat="1" applyFont="1" applyFill="1" applyBorder="1" applyAlignment="1">
      <alignment horizontal="center" vertical="center"/>
    </xf>
    <xf numFmtId="0" fontId="17" fillId="0" borderId="60" xfId="0" applyNumberFormat="1" applyFont="1" applyFill="1" applyBorder="1" applyAlignment="1">
      <alignment horizontal="center" vertical="center"/>
    </xf>
    <xf numFmtId="0" fontId="20" fillId="7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/>
    </xf>
    <xf numFmtId="0" fontId="20" fillId="6" borderId="62" xfId="0" applyNumberFormat="1" applyFont="1" applyFill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2" xfId="0" applyNumberFormat="1" applyFont="1" applyBorder="1" applyAlignment="1">
      <alignment horizontal="center" vertical="center"/>
    </xf>
    <xf numFmtId="0" fontId="17" fillId="0" borderId="50" xfId="0" applyNumberFormat="1" applyFont="1" applyBorder="1" applyAlignment="1">
      <alignment horizontal="center" vertical="center"/>
    </xf>
    <xf numFmtId="0" fontId="18" fillId="2" borderId="29" xfId="0" applyNumberFormat="1" applyFont="1" applyFill="1" applyBorder="1" applyAlignment="1">
      <alignment horizontal="center" vertical="center"/>
    </xf>
    <xf numFmtId="0" fontId="21" fillId="7" borderId="63" xfId="0" applyNumberFormat="1" applyFont="1" applyFill="1" applyBorder="1" applyAlignment="1">
      <alignment horizontal="center" vertical="center"/>
    </xf>
    <xf numFmtId="0" fontId="17" fillId="0" borderId="56" xfId="0" applyNumberFormat="1" applyFont="1" applyFill="1" applyBorder="1" applyAlignment="1">
      <alignment horizontal="center" vertical="center"/>
    </xf>
    <xf numFmtId="0" fontId="20" fillId="7" borderId="40" xfId="0" applyNumberFormat="1" applyFont="1" applyFill="1" applyBorder="1" applyAlignment="1">
      <alignment horizontal="center" vertical="center"/>
    </xf>
    <xf numFmtId="0" fontId="17" fillId="0" borderId="63" xfId="0" applyNumberFormat="1" applyFont="1" applyFill="1" applyBorder="1" applyAlignment="1">
      <alignment horizontal="center" vertical="center"/>
    </xf>
    <xf numFmtId="0" fontId="20" fillId="6" borderId="40" xfId="0" applyNumberFormat="1" applyFont="1" applyFill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17" fillId="0" borderId="40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>
      <alignment horizontal="center" vertical="center"/>
    </xf>
    <xf numFmtId="0" fontId="18" fillId="2" borderId="28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25" xfId="0" applyNumberFormat="1" applyFont="1" applyFill="1" applyBorder="1" applyAlignment="1">
      <alignment horizontal="center" vertical="center"/>
    </xf>
    <xf numFmtId="0" fontId="18" fillId="2" borderId="6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5" borderId="45" xfId="0" applyNumberFormat="1" applyFont="1" applyFill="1" applyBorder="1" applyAlignment="1">
      <alignment horizontal="center" vertical="center"/>
    </xf>
    <xf numFmtId="0" fontId="30" fillId="5" borderId="44" xfId="0" applyNumberFormat="1" applyFont="1" applyFill="1" applyBorder="1" applyAlignment="1">
      <alignment horizontal="center" vertical="center" wrapText="1"/>
    </xf>
    <xf numFmtId="0" fontId="30" fillId="5" borderId="46" xfId="0" applyNumberFormat="1" applyFont="1" applyFill="1" applyBorder="1" applyAlignment="1">
      <alignment horizontal="center" vertical="center" wrapText="1"/>
    </xf>
    <xf numFmtId="0" fontId="30" fillId="5" borderId="47" xfId="0" applyNumberFormat="1" applyFont="1" applyFill="1" applyBorder="1" applyAlignment="1">
      <alignment horizontal="center" vertical="center"/>
    </xf>
    <xf numFmtId="0" fontId="30" fillId="5" borderId="53" xfId="0" applyNumberFormat="1" applyFont="1" applyFill="1" applyBorder="1" applyAlignment="1">
      <alignment horizontal="center" vertical="center" wrapText="1"/>
    </xf>
    <xf numFmtId="0" fontId="30" fillId="5" borderId="66" xfId="0" applyNumberFormat="1" applyFont="1" applyFill="1" applyBorder="1" applyAlignment="1">
      <alignment horizontal="center" vertical="center"/>
    </xf>
    <xf numFmtId="0" fontId="30" fillId="5" borderId="2" xfId="0" applyNumberFormat="1" applyFont="1" applyFill="1" applyBorder="1" applyAlignment="1">
      <alignment horizontal="center" vertical="center"/>
    </xf>
    <xf numFmtId="15" fontId="19" fillId="0" borderId="2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/>
    </xf>
    <xf numFmtId="0" fontId="18" fillId="8" borderId="32" xfId="0" applyNumberFormat="1" applyFont="1" applyFill="1" applyBorder="1" applyAlignment="1">
      <alignment horizontal="center" vertical="center"/>
    </xf>
    <xf numFmtId="0" fontId="17" fillId="8" borderId="53" xfId="0" applyNumberFormat="1" applyFont="1" applyFill="1" applyBorder="1" applyAlignment="1">
      <alignment horizontal="center" vertical="center"/>
    </xf>
    <xf numFmtId="0" fontId="17" fillId="8" borderId="60" xfId="0" applyNumberFormat="1" applyFont="1" applyFill="1" applyBorder="1" applyAlignment="1">
      <alignment horizontal="center" vertical="center"/>
    </xf>
    <xf numFmtId="0" fontId="17" fillId="8" borderId="56" xfId="0" applyNumberFormat="1" applyFont="1" applyFill="1" applyBorder="1" applyAlignment="1">
      <alignment horizontal="center" vertical="center"/>
    </xf>
    <xf numFmtId="3" fontId="18" fillId="8" borderId="32" xfId="0" applyNumberFormat="1" applyFont="1" applyFill="1" applyBorder="1" applyAlignment="1">
      <alignment horizontal="center" vertical="center"/>
    </xf>
    <xf numFmtId="3" fontId="18" fillId="8" borderId="3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left" vertical="center"/>
    </xf>
    <xf numFmtId="3" fontId="21" fillId="7" borderId="64" xfId="0" applyNumberFormat="1" applyFont="1" applyFill="1" applyBorder="1" applyAlignment="1">
      <alignment horizontal="center" vertical="center"/>
    </xf>
    <xf numFmtId="0" fontId="21" fillId="7" borderId="37" xfId="0" applyNumberFormat="1" applyFont="1" applyFill="1" applyBorder="1" applyAlignment="1">
      <alignment horizontal="center" vertical="center"/>
    </xf>
    <xf numFmtId="0" fontId="18" fillId="0" borderId="68" xfId="0" applyNumberFormat="1" applyFont="1" applyFill="1" applyBorder="1" applyAlignment="1">
      <alignment horizontal="center" vertical="center"/>
    </xf>
    <xf numFmtId="0" fontId="18" fillId="0" borderId="57" xfId="0" applyNumberFormat="1" applyFont="1" applyFill="1" applyBorder="1" applyAlignment="1">
      <alignment horizontal="center" vertical="center"/>
    </xf>
    <xf numFmtId="0" fontId="32" fillId="8" borderId="10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7" borderId="4" xfId="0" applyNumberFormat="1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/>
    </xf>
    <xf numFmtId="15" fontId="19" fillId="0" borderId="21" xfId="0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14" fontId="17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right"/>
    </xf>
    <xf numFmtId="14" fontId="17" fillId="0" borderId="1" xfId="0" applyNumberFormat="1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14" fontId="17" fillId="0" borderId="1" xfId="0" applyNumberFormat="1" applyFont="1" applyBorder="1" applyAlignment="1">
      <alignment horizontal="left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vertical="center"/>
    </xf>
    <xf numFmtId="0" fontId="35" fillId="0" borderId="3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53" xfId="0" applyNumberFormat="1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/>
    </xf>
    <xf numFmtId="0" fontId="36" fillId="0" borderId="60" xfId="0" applyNumberFormat="1" applyFont="1" applyFill="1" applyBorder="1" applyAlignment="1">
      <alignment horizontal="center" vertical="center"/>
    </xf>
    <xf numFmtId="0" fontId="36" fillId="0" borderId="56" xfId="0" applyNumberFormat="1" applyFont="1" applyFill="1" applyBorder="1" applyAlignment="1">
      <alignment horizontal="center" vertical="center"/>
    </xf>
    <xf numFmtId="3" fontId="35" fillId="0" borderId="3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9" fontId="36" fillId="0" borderId="1" xfId="1" applyFont="1" applyFill="1" applyBorder="1" applyAlignment="1">
      <alignment horizontal="center" vertical="center"/>
    </xf>
    <xf numFmtId="0" fontId="20" fillId="6" borderId="45" xfId="0" applyNumberFormat="1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165" fontId="18" fillId="9" borderId="9" xfId="0" applyNumberFormat="1" applyFont="1" applyFill="1" applyBorder="1" applyAlignment="1">
      <alignment horizontal="center" vertical="center"/>
    </xf>
    <xf numFmtId="0" fontId="18" fillId="9" borderId="1" xfId="0" applyNumberFormat="1" applyFont="1" applyFill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/>
    </xf>
    <xf numFmtId="9" fontId="18" fillId="9" borderId="5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16" fontId="17" fillId="0" borderId="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9" borderId="42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/>
    </xf>
    <xf numFmtId="0" fontId="17" fillId="9" borderId="1" xfId="0" applyFont="1" applyFill="1" applyBorder="1"/>
    <xf numFmtId="0" fontId="17" fillId="9" borderId="1" xfId="0" applyFont="1" applyFill="1" applyBorder="1" applyAlignment="1">
      <alignment horizontal="center"/>
    </xf>
    <xf numFmtId="15" fontId="19" fillId="9" borderId="2" xfId="0" applyNumberFormat="1" applyFont="1" applyFill="1" applyBorder="1" applyAlignment="1">
      <alignment horizontal="center" vertical="center"/>
    </xf>
    <xf numFmtId="0" fontId="18" fillId="9" borderId="32" xfId="0" applyNumberFormat="1" applyFont="1" applyFill="1" applyBorder="1" applyAlignment="1">
      <alignment horizontal="center" vertical="center"/>
    </xf>
    <xf numFmtId="0" fontId="17" fillId="9" borderId="2" xfId="0" applyNumberFormat="1" applyFont="1" applyFill="1" applyBorder="1" applyAlignment="1">
      <alignment horizontal="center" vertical="center"/>
    </xf>
    <xf numFmtId="0" fontId="17" fillId="9" borderId="53" xfId="0" applyNumberFormat="1" applyFont="1" applyFill="1" applyBorder="1" applyAlignment="1">
      <alignment horizontal="center" vertical="center"/>
    </xf>
    <xf numFmtId="0" fontId="17" fillId="9" borderId="3" xfId="0" applyNumberFormat="1" applyFont="1" applyFill="1" applyBorder="1" applyAlignment="1">
      <alignment horizontal="center" vertical="center"/>
    </xf>
    <xf numFmtId="0" fontId="18" fillId="9" borderId="3" xfId="0" applyNumberFormat="1" applyFont="1" applyFill="1" applyBorder="1" applyAlignment="1">
      <alignment horizontal="center" vertical="center"/>
    </xf>
    <xf numFmtId="0" fontId="17" fillId="9" borderId="60" xfId="0" applyNumberFormat="1" applyFont="1" applyFill="1" applyBorder="1" applyAlignment="1">
      <alignment horizontal="center" vertical="center"/>
    </xf>
    <xf numFmtId="0" fontId="17" fillId="9" borderId="56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14" fontId="17" fillId="9" borderId="1" xfId="0" applyNumberFormat="1" applyFont="1" applyFill="1" applyBorder="1"/>
    <xf numFmtId="14" fontId="17" fillId="9" borderId="1" xfId="0" applyNumberFormat="1" applyFont="1" applyFill="1" applyBorder="1" applyAlignment="1">
      <alignment horizontal="right"/>
    </xf>
    <xf numFmtId="0" fontId="18" fillId="9" borderId="45" xfId="0" applyNumberFormat="1" applyFont="1" applyFill="1" applyBorder="1" applyAlignment="1">
      <alignment horizontal="center" vertical="center"/>
    </xf>
    <xf numFmtId="0" fontId="17" fillId="9" borderId="46" xfId="0" applyNumberFormat="1" applyFont="1" applyFill="1" applyBorder="1" applyAlignment="1">
      <alignment horizontal="center" vertical="center"/>
    </xf>
    <xf numFmtId="3" fontId="18" fillId="9" borderId="3" xfId="0" applyNumberFormat="1" applyFont="1" applyFill="1" applyBorder="1" applyAlignment="1">
      <alignment horizontal="center" vertical="center"/>
    </xf>
    <xf numFmtId="9" fontId="17" fillId="9" borderId="1" xfId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right" vertical="center"/>
    </xf>
    <xf numFmtId="14" fontId="17" fillId="0" borderId="1" xfId="0" applyNumberFormat="1" applyFont="1" applyBorder="1" applyAlignment="1">
      <alignment horizontal="right" vertical="center"/>
    </xf>
    <xf numFmtId="0" fontId="16" fillId="6" borderId="5" xfId="0" applyFont="1" applyFill="1" applyBorder="1" applyAlignment="1">
      <alignment vertical="center" wrapText="1"/>
    </xf>
    <xf numFmtId="0" fontId="31" fillId="9" borderId="0" xfId="0" applyFont="1" applyFill="1" applyBorder="1" applyAlignment="1">
      <alignment horizontal="center" vertical="center"/>
    </xf>
    <xf numFmtId="166" fontId="24" fillId="7" borderId="7" xfId="0" applyNumberFormat="1" applyFont="1" applyFill="1" applyBorder="1" applyAlignment="1"/>
    <xf numFmtId="0" fontId="24" fillId="7" borderId="5" xfId="0" applyFont="1" applyFill="1" applyBorder="1" applyAlignment="1">
      <alignment vertical="center"/>
    </xf>
    <xf numFmtId="0" fontId="24" fillId="6" borderId="5" xfId="0" applyFont="1" applyFill="1" applyBorder="1" applyAlignment="1">
      <alignment vertical="center"/>
    </xf>
    <xf numFmtId="0" fontId="24" fillId="6" borderId="5" xfId="0" applyFont="1" applyFill="1" applyBorder="1" applyAlignment="1">
      <alignment vertical="center" wrapText="1"/>
    </xf>
    <xf numFmtId="167" fontId="16" fillId="7" borderId="8" xfId="0" applyNumberFormat="1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vertical="center"/>
    </xf>
    <xf numFmtId="0" fontId="38" fillId="7" borderId="5" xfId="0" applyFont="1" applyFill="1" applyBorder="1" applyAlignment="1">
      <alignment vertical="center"/>
    </xf>
    <xf numFmtId="0" fontId="38" fillId="6" borderId="5" xfId="0" applyFont="1" applyFill="1" applyBorder="1" applyAlignment="1">
      <alignment vertical="center"/>
    </xf>
    <xf numFmtId="0" fontId="38" fillId="6" borderId="5" xfId="0" applyFont="1" applyFill="1" applyBorder="1" applyAlignment="1">
      <alignment vertical="center" wrapText="1"/>
    </xf>
    <xf numFmtId="0" fontId="39" fillId="7" borderId="7" xfId="0" applyFont="1" applyFill="1" applyBorder="1" applyAlignment="1">
      <alignment vertical="center"/>
    </xf>
    <xf numFmtId="0" fontId="39" fillId="7" borderId="5" xfId="0" applyFont="1" applyFill="1" applyBorder="1" applyAlignment="1">
      <alignment vertical="center"/>
    </xf>
    <xf numFmtId="0" fontId="39" fillId="6" borderId="5" xfId="0" applyFont="1" applyFill="1" applyBorder="1" applyAlignment="1">
      <alignment vertical="center"/>
    </xf>
    <xf numFmtId="0" fontId="39" fillId="6" borderId="5" xfId="0" applyFont="1" applyFill="1" applyBorder="1" applyAlignment="1">
      <alignment vertical="center" wrapText="1"/>
    </xf>
    <xf numFmtId="0" fontId="40" fillId="7" borderId="7" xfId="0" applyFont="1" applyFill="1" applyBorder="1" applyAlignment="1">
      <alignment vertical="center"/>
    </xf>
    <xf numFmtId="0" fontId="40" fillId="7" borderId="5" xfId="0" applyFont="1" applyFill="1" applyBorder="1" applyAlignment="1">
      <alignment vertical="center"/>
    </xf>
    <xf numFmtId="0" fontId="40" fillId="6" borderId="5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/>
    </xf>
    <xf numFmtId="0" fontId="6" fillId="5" borderId="8" xfId="0" applyFont="1" applyFill="1" applyBorder="1" applyAlignment="1">
      <alignment horizontal="center" vertical="center" textRotation="90"/>
    </xf>
    <xf numFmtId="0" fontId="4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0" fillId="5" borderId="22" xfId="0" applyNumberFormat="1" applyFont="1" applyFill="1" applyBorder="1" applyAlignment="1">
      <alignment horizontal="center" vertical="center" wrapText="1"/>
    </xf>
    <xf numFmtId="0" fontId="30" fillId="5" borderId="23" xfId="0" applyNumberFormat="1" applyFont="1" applyFill="1" applyBorder="1" applyAlignment="1">
      <alignment horizontal="center" vertical="center" wrapText="1"/>
    </xf>
    <xf numFmtId="0" fontId="30" fillId="5" borderId="22" xfId="0" applyNumberFormat="1" applyFont="1" applyFill="1" applyBorder="1" applyAlignment="1">
      <alignment horizontal="center" vertical="center"/>
    </xf>
    <xf numFmtId="0" fontId="30" fillId="5" borderId="23" xfId="0" applyNumberFormat="1" applyFont="1" applyFill="1" applyBorder="1" applyAlignment="1">
      <alignment horizontal="center" vertical="center"/>
    </xf>
    <xf numFmtId="0" fontId="30" fillId="5" borderId="19" xfId="0" applyNumberFormat="1" applyFont="1" applyFill="1" applyBorder="1" applyAlignment="1">
      <alignment horizontal="center" vertical="center" wrapText="1"/>
    </xf>
    <xf numFmtId="0" fontId="30" fillId="5" borderId="38" xfId="0" applyNumberFormat="1" applyFont="1" applyFill="1" applyBorder="1" applyAlignment="1">
      <alignment horizontal="center" vertical="center" wrapText="1"/>
    </xf>
    <xf numFmtId="0" fontId="30" fillId="5" borderId="39" xfId="0" applyNumberFormat="1" applyFont="1" applyFill="1" applyBorder="1" applyAlignment="1">
      <alignment horizontal="center" vertical="center" wrapText="1"/>
    </xf>
    <xf numFmtId="0" fontId="30" fillId="5" borderId="40" xfId="0" applyNumberFormat="1" applyFont="1" applyFill="1" applyBorder="1" applyAlignment="1">
      <alignment horizontal="center" vertical="center" wrapText="1"/>
    </xf>
    <xf numFmtId="0" fontId="30" fillId="5" borderId="41" xfId="0" applyNumberFormat="1" applyFont="1" applyFill="1" applyBorder="1" applyAlignment="1">
      <alignment horizontal="center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0" fontId="30" fillId="5" borderId="47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32" xfId="0" applyNumberFormat="1" applyFont="1" applyFill="1" applyBorder="1" applyAlignment="1">
      <alignment horizontal="center" vertical="center"/>
    </xf>
    <xf numFmtId="0" fontId="30" fillId="5" borderId="53" xfId="0" applyNumberFormat="1" applyFont="1" applyFill="1" applyBorder="1" applyAlignment="1">
      <alignment horizontal="center" vertical="center"/>
    </xf>
    <xf numFmtId="0" fontId="30" fillId="5" borderId="56" xfId="0" applyNumberFormat="1" applyFont="1" applyFill="1" applyBorder="1" applyAlignment="1">
      <alignment horizontal="center" vertical="center" wrapText="1"/>
    </xf>
    <xf numFmtId="0" fontId="30" fillId="5" borderId="57" xfId="0" applyNumberFormat="1" applyFont="1" applyFill="1" applyBorder="1" applyAlignment="1">
      <alignment horizontal="center" vertical="center" wrapText="1"/>
    </xf>
    <xf numFmtId="0" fontId="30" fillId="5" borderId="60" xfId="0" applyNumberFormat="1" applyFont="1" applyFill="1" applyBorder="1" applyAlignment="1">
      <alignment horizontal="center" vertical="center" wrapText="1"/>
    </xf>
    <xf numFmtId="0" fontId="30" fillId="5" borderId="38" xfId="0" applyFont="1" applyFill="1" applyBorder="1" applyAlignment="1">
      <alignment horizontal="center" vertical="center" textRotation="90"/>
    </xf>
    <xf numFmtId="0" fontId="30" fillId="5" borderId="13" xfId="0" applyFont="1" applyFill="1" applyBorder="1" applyAlignment="1">
      <alignment horizontal="center" vertical="center" textRotation="90"/>
    </xf>
    <xf numFmtId="0" fontId="30" fillId="5" borderId="42" xfId="0" applyFont="1" applyFill="1" applyBorder="1" applyAlignment="1">
      <alignment horizontal="center" vertical="center" textRotation="90"/>
    </xf>
    <xf numFmtId="0" fontId="30" fillId="5" borderId="43" xfId="0" applyFont="1" applyFill="1" applyBorder="1" applyAlignment="1">
      <alignment horizontal="center" vertical="center" textRotation="90"/>
    </xf>
    <xf numFmtId="0" fontId="30" fillId="5" borderId="11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 wrapText="1"/>
    </xf>
    <xf numFmtId="0" fontId="30" fillId="5" borderId="65" xfId="0" applyFont="1" applyFill="1" applyBorder="1" applyAlignment="1">
      <alignment horizontal="center" vertical="center"/>
    </xf>
    <xf numFmtId="0" fontId="30" fillId="5" borderId="55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165" fontId="30" fillId="5" borderId="4" xfId="0" applyNumberFormat="1" applyFont="1" applyFill="1" applyBorder="1" applyAlignment="1">
      <alignment horizontal="center" vertical="center"/>
    </xf>
    <xf numFmtId="165" fontId="30" fillId="5" borderId="6" xfId="0" applyNumberFormat="1" applyFont="1" applyFill="1" applyBorder="1" applyAlignment="1">
      <alignment horizontal="center" vertical="center"/>
    </xf>
    <xf numFmtId="165" fontId="30" fillId="5" borderId="44" xfId="0" applyNumberFormat="1" applyFont="1" applyFill="1" applyBorder="1" applyAlignment="1">
      <alignment horizontal="center" vertical="center" wrapText="1"/>
    </xf>
    <xf numFmtId="165" fontId="30" fillId="5" borderId="17" xfId="0" applyNumberFormat="1" applyFont="1" applyFill="1" applyBorder="1" applyAlignment="1">
      <alignment horizontal="center" vertical="center" wrapText="1"/>
    </xf>
    <xf numFmtId="0" fontId="30" fillId="5" borderId="56" xfId="0" applyNumberFormat="1" applyFont="1" applyFill="1" applyBorder="1" applyAlignment="1">
      <alignment horizontal="center" vertical="center"/>
    </xf>
    <xf numFmtId="0" fontId="30" fillId="5" borderId="60" xfId="0" applyNumberFormat="1" applyFont="1" applyFill="1" applyBorder="1" applyAlignment="1">
      <alignment horizontal="center" vertical="center"/>
    </xf>
    <xf numFmtId="0" fontId="30" fillId="5" borderId="57" xfId="0" applyNumberFormat="1" applyFont="1" applyFill="1" applyBorder="1" applyAlignment="1">
      <alignment horizontal="center" vertical="center"/>
    </xf>
    <xf numFmtId="0" fontId="30" fillId="5" borderId="3" xfId="0" applyNumberFormat="1" applyFont="1" applyFill="1" applyBorder="1" applyAlignment="1">
      <alignment horizontal="center" vertical="center" wrapText="1"/>
    </xf>
    <xf numFmtId="0" fontId="30" fillId="5" borderId="2" xfId="0" applyNumberFormat="1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37" fillId="5" borderId="11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11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344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Y43"/>
  <sheetViews>
    <sheetView showGridLines="0" zoomScale="85" zoomScaleNormal="85" zoomScalePageLayoutView="85" workbookViewId="0">
      <selection activeCell="F17" sqref="F17"/>
    </sheetView>
  </sheetViews>
  <sheetFormatPr defaultColWidth="9.140625" defaultRowHeight="15.75" x14ac:dyDescent="0.25"/>
  <cols>
    <col min="1" max="1" width="4.42578125" style="14" customWidth="1"/>
    <col min="2" max="2" width="44.5703125" style="3" customWidth="1"/>
    <col min="3" max="3" width="5.5703125" style="3" customWidth="1"/>
    <col min="4" max="4" width="9" style="3" customWidth="1"/>
    <col min="5" max="5" width="9.7109375" style="14" customWidth="1"/>
    <col min="6" max="6" width="14.28515625" style="14" customWidth="1"/>
    <col min="7" max="15" width="6" style="15" customWidth="1"/>
    <col min="16" max="16" width="6" style="16" customWidth="1"/>
    <col min="17" max="17" width="6" style="15" customWidth="1"/>
    <col min="18" max="18" width="6" style="16" customWidth="1"/>
    <col min="19" max="20" width="6" style="13" customWidth="1"/>
    <col min="21" max="21" width="6" style="15" customWidth="1"/>
    <col min="22" max="22" width="6" style="16" customWidth="1"/>
    <col min="23" max="23" width="6" style="15" customWidth="1"/>
    <col min="24" max="24" width="6.85546875" style="13" customWidth="1"/>
    <col min="25" max="25" width="7.5703125" style="13" bestFit="1" customWidth="1"/>
    <col min="26" max="16384" width="9.140625" style="3"/>
  </cols>
  <sheetData>
    <row r="1" spans="1:25" ht="14.25" customHeight="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6"/>
      <c r="X1" s="1"/>
      <c r="Y1" s="1"/>
    </row>
    <row r="2" spans="1:25" ht="14.2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7"/>
      <c r="X2" s="2"/>
      <c r="Y2" s="2"/>
    </row>
    <row r="3" spans="1:25" ht="32.25" customHeight="1" thickTop="1" x14ac:dyDescent="0.25">
      <c r="A3" s="471" t="s">
        <v>1</v>
      </c>
      <c r="B3" s="472" t="s">
        <v>3</v>
      </c>
      <c r="C3" s="482" t="s">
        <v>58</v>
      </c>
      <c r="D3" s="461" t="s">
        <v>4</v>
      </c>
      <c r="E3" s="463"/>
      <c r="F3" s="477" t="s">
        <v>2</v>
      </c>
      <c r="G3" s="461" t="s">
        <v>15</v>
      </c>
      <c r="H3" s="479"/>
      <c r="I3" s="479"/>
      <c r="J3" s="479"/>
      <c r="K3" s="461" t="s">
        <v>21</v>
      </c>
      <c r="L3" s="480"/>
      <c r="M3" s="460" t="s">
        <v>11</v>
      </c>
      <c r="N3" s="460"/>
      <c r="O3" s="460" t="s">
        <v>12</v>
      </c>
      <c r="P3" s="460"/>
      <c r="Q3" s="460" t="s">
        <v>59</v>
      </c>
      <c r="R3" s="460"/>
      <c r="S3" s="460"/>
      <c r="T3" s="460"/>
      <c r="U3" s="466" t="s">
        <v>13</v>
      </c>
      <c r="V3" s="467"/>
      <c r="W3" s="461" t="s">
        <v>20</v>
      </c>
      <c r="X3" s="462"/>
      <c r="Y3" s="463"/>
    </row>
    <row r="4" spans="1:25" ht="15.75" customHeight="1" x14ac:dyDescent="0.25">
      <c r="A4" s="472"/>
      <c r="B4" s="472"/>
      <c r="C4" s="483"/>
      <c r="D4" s="473" t="s">
        <v>5</v>
      </c>
      <c r="E4" s="475" t="s">
        <v>6</v>
      </c>
      <c r="F4" s="478"/>
      <c r="G4" s="481" t="s">
        <v>7</v>
      </c>
      <c r="H4" s="481"/>
      <c r="I4" s="481" t="s">
        <v>8</v>
      </c>
      <c r="J4" s="481"/>
      <c r="K4" s="481" t="s">
        <v>14</v>
      </c>
      <c r="L4" s="481"/>
      <c r="M4" s="470" t="s">
        <v>17</v>
      </c>
      <c r="N4" s="470"/>
      <c r="O4" s="470" t="s">
        <v>18</v>
      </c>
      <c r="P4" s="470"/>
      <c r="Q4" s="470" t="s">
        <v>19</v>
      </c>
      <c r="R4" s="470"/>
      <c r="S4" s="470" t="s">
        <v>10</v>
      </c>
      <c r="T4" s="470"/>
      <c r="U4" s="468" t="s">
        <v>30</v>
      </c>
      <c r="V4" s="469"/>
      <c r="W4" s="464" t="s">
        <v>28</v>
      </c>
      <c r="X4" s="464" t="s">
        <v>56</v>
      </c>
      <c r="Y4" s="464" t="s">
        <v>29</v>
      </c>
    </row>
    <row r="5" spans="1:25" ht="25.5" customHeight="1" thickBot="1" x14ac:dyDescent="0.3">
      <c r="A5" s="465"/>
      <c r="B5" s="465"/>
      <c r="C5" s="484"/>
      <c r="D5" s="474"/>
      <c r="E5" s="476"/>
      <c r="F5" s="476"/>
      <c r="G5" s="43" t="s">
        <v>0</v>
      </c>
      <c r="H5" s="44" t="s">
        <v>56</v>
      </c>
      <c r="I5" s="43" t="s">
        <v>0</v>
      </c>
      <c r="J5" s="44" t="s">
        <v>56</v>
      </c>
      <c r="K5" s="43" t="s">
        <v>0</v>
      </c>
      <c r="L5" s="44" t="s">
        <v>56</v>
      </c>
      <c r="M5" s="43" t="s">
        <v>0</v>
      </c>
      <c r="N5" s="44" t="s">
        <v>56</v>
      </c>
      <c r="O5" s="43" t="s">
        <v>0</v>
      </c>
      <c r="P5" s="44" t="s">
        <v>56</v>
      </c>
      <c r="Q5" s="43" t="s">
        <v>0</v>
      </c>
      <c r="R5" s="44" t="s">
        <v>56</v>
      </c>
      <c r="S5" s="43" t="s">
        <v>0</v>
      </c>
      <c r="T5" s="44" t="s">
        <v>56</v>
      </c>
      <c r="U5" s="43" t="s">
        <v>0</v>
      </c>
      <c r="V5" s="44" t="s">
        <v>56</v>
      </c>
      <c r="W5" s="465"/>
      <c r="X5" s="465"/>
      <c r="Y5" s="465"/>
    </row>
    <row r="6" spans="1:25" s="22" customFormat="1" ht="15.75" customHeight="1" thickTop="1" x14ac:dyDescent="0.25">
      <c r="A6" s="21" t="s">
        <v>22</v>
      </c>
      <c r="B6" s="19" t="s">
        <v>38</v>
      </c>
      <c r="C6" s="19"/>
      <c r="D6" s="19"/>
      <c r="E6" s="20"/>
      <c r="F6" s="20"/>
      <c r="G6" s="21">
        <f>SUM(G7:G15)</f>
        <v>0</v>
      </c>
      <c r="H6" s="21">
        <f>SUM(H7:H15)</f>
        <v>0</v>
      </c>
      <c r="I6" s="21">
        <f>SUM(I7:I15)</f>
        <v>18</v>
      </c>
      <c r="J6" s="21">
        <f t="shared" ref="J6:V6" si="0">SUM(J7:J15)</f>
        <v>0</v>
      </c>
      <c r="K6" s="21">
        <f t="shared" si="0"/>
        <v>0</v>
      </c>
      <c r="L6" s="21">
        <f t="shared" si="0"/>
        <v>0</v>
      </c>
      <c r="M6" s="21">
        <f t="shared" si="0"/>
        <v>9</v>
      </c>
      <c r="N6" s="21">
        <f>SUM(N7:N15)</f>
        <v>0</v>
      </c>
      <c r="O6" s="21">
        <f>SUM(O7:O15)</f>
        <v>0</v>
      </c>
      <c r="P6" s="21">
        <f>SUM(P7:P15)</f>
        <v>0</v>
      </c>
      <c r="Q6" s="21">
        <f t="shared" si="0"/>
        <v>0</v>
      </c>
      <c r="R6" s="21">
        <f t="shared" si="0"/>
        <v>0</v>
      </c>
      <c r="S6" s="21">
        <f t="shared" si="0"/>
        <v>225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>SUM(U6,S6,Q6,O6,M6,K6,I6,G6)</f>
        <v>252</v>
      </c>
      <c r="X6" s="21">
        <f>SUM(V6,T6,R6,P6,N6,L6,J6,H6)</f>
        <v>0</v>
      </c>
      <c r="Y6" s="41">
        <f>X6/W6</f>
        <v>0</v>
      </c>
    </row>
    <row r="7" spans="1:25" s="13" customFormat="1" x14ac:dyDescent="0.25">
      <c r="A7" s="6">
        <v>1</v>
      </c>
      <c r="B7" s="7" t="s">
        <v>31</v>
      </c>
      <c r="C7" s="7"/>
      <c r="D7" s="7"/>
      <c r="E7" s="8"/>
      <c r="F7" s="9"/>
      <c r="G7" s="10"/>
      <c r="H7" s="10"/>
      <c r="I7" s="10">
        <v>2</v>
      </c>
      <c r="J7" s="10"/>
      <c r="K7" s="10"/>
      <c r="L7" s="11"/>
      <c r="M7" s="10">
        <v>1</v>
      </c>
      <c r="N7" s="10"/>
      <c r="O7" s="10"/>
      <c r="P7" s="10"/>
      <c r="Q7" s="10"/>
      <c r="R7" s="10"/>
      <c r="S7" s="10">
        <v>25</v>
      </c>
      <c r="T7" s="10"/>
      <c r="U7" s="10"/>
      <c r="V7" s="10"/>
      <c r="W7" s="12">
        <f t="shared" ref="W7:W33" si="1">SUM(U7,S7,Q7,O7,M7,K7,I7,G7)</f>
        <v>28</v>
      </c>
      <c r="X7" s="10">
        <f t="shared" ref="X7:X33" si="2">SUM(V7,T7,R7,P7,N7,L7,J7,H7)</f>
        <v>0</v>
      </c>
      <c r="Y7" s="40">
        <f t="shared" ref="Y7:Y33" si="3">X7/W7</f>
        <v>0</v>
      </c>
    </row>
    <row r="8" spans="1:25" s="13" customFormat="1" x14ac:dyDescent="0.25">
      <c r="A8" s="6">
        <v>2</v>
      </c>
      <c r="B8" s="7" t="s">
        <v>31</v>
      </c>
      <c r="C8" s="7"/>
      <c r="D8" s="7"/>
      <c r="E8" s="8"/>
      <c r="F8" s="9"/>
      <c r="G8" s="10"/>
      <c r="H8" s="10"/>
      <c r="I8" s="10">
        <v>2</v>
      </c>
      <c r="J8" s="10"/>
      <c r="K8" s="10"/>
      <c r="L8" s="11"/>
      <c r="M8" s="10">
        <v>1</v>
      </c>
      <c r="N8" s="10"/>
      <c r="O8" s="10"/>
      <c r="P8" s="10"/>
      <c r="Q8" s="10"/>
      <c r="R8" s="10"/>
      <c r="S8" s="10">
        <v>25</v>
      </c>
      <c r="T8" s="10"/>
      <c r="U8" s="10"/>
      <c r="V8" s="10"/>
      <c r="W8" s="12">
        <f t="shared" si="1"/>
        <v>28</v>
      </c>
      <c r="X8" s="10">
        <f t="shared" si="2"/>
        <v>0</v>
      </c>
      <c r="Y8" s="40">
        <f t="shared" si="3"/>
        <v>0</v>
      </c>
    </row>
    <row r="9" spans="1:25" s="13" customFormat="1" x14ac:dyDescent="0.25">
      <c r="A9" s="6">
        <v>3</v>
      </c>
      <c r="B9" s="7" t="s">
        <v>31</v>
      </c>
      <c r="C9" s="7"/>
      <c r="D9" s="7"/>
      <c r="E9" s="8"/>
      <c r="F9" s="9"/>
      <c r="G9" s="10"/>
      <c r="H9" s="10"/>
      <c r="I9" s="10">
        <v>2</v>
      </c>
      <c r="J9" s="10"/>
      <c r="K9" s="10"/>
      <c r="L9" s="11"/>
      <c r="M9" s="10">
        <v>1</v>
      </c>
      <c r="N9" s="10"/>
      <c r="O9" s="10"/>
      <c r="P9" s="10"/>
      <c r="Q9" s="10"/>
      <c r="R9" s="10"/>
      <c r="S9" s="10">
        <v>25</v>
      </c>
      <c r="T9" s="10"/>
      <c r="U9" s="10"/>
      <c r="V9" s="10"/>
      <c r="W9" s="12">
        <f t="shared" si="1"/>
        <v>28</v>
      </c>
      <c r="X9" s="10">
        <f t="shared" si="2"/>
        <v>0</v>
      </c>
      <c r="Y9" s="40">
        <f t="shared" si="3"/>
        <v>0</v>
      </c>
    </row>
    <row r="10" spans="1:25" s="13" customFormat="1" x14ac:dyDescent="0.25">
      <c r="A10" s="6">
        <v>4</v>
      </c>
      <c r="B10" s="7" t="s">
        <v>31</v>
      </c>
      <c r="C10" s="7"/>
      <c r="D10" s="7"/>
      <c r="E10" s="8"/>
      <c r="F10" s="9"/>
      <c r="G10" s="10"/>
      <c r="H10" s="10"/>
      <c r="I10" s="10">
        <v>2</v>
      </c>
      <c r="J10" s="10"/>
      <c r="K10" s="10"/>
      <c r="L10" s="11"/>
      <c r="M10" s="10">
        <v>1</v>
      </c>
      <c r="N10" s="10"/>
      <c r="O10" s="10"/>
      <c r="P10" s="10"/>
      <c r="Q10" s="10"/>
      <c r="R10" s="10"/>
      <c r="S10" s="10">
        <v>25</v>
      </c>
      <c r="T10" s="10"/>
      <c r="U10" s="10"/>
      <c r="V10" s="10"/>
      <c r="W10" s="12">
        <f t="shared" si="1"/>
        <v>28</v>
      </c>
      <c r="X10" s="10">
        <f t="shared" si="2"/>
        <v>0</v>
      </c>
      <c r="Y10" s="40">
        <f t="shared" si="3"/>
        <v>0</v>
      </c>
    </row>
    <row r="11" spans="1:25" s="13" customFormat="1" x14ac:dyDescent="0.25">
      <c r="A11" s="6">
        <v>5</v>
      </c>
      <c r="B11" s="7" t="s">
        <v>31</v>
      </c>
      <c r="C11" s="7"/>
      <c r="D11" s="7"/>
      <c r="E11" s="8"/>
      <c r="F11" s="9"/>
      <c r="G11" s="10"/>
      <c r="H11" s="10"/>
      <c r="I11" s="10">
        <v>2</v>
      </c>
      <c r="J11" s="10"/>
      <c r="K11" s="10"/>
      <c r="L11" s="11"/>
      <c r="M11" s="10">
        <v>1</v>
      </c>
      <c r="N11" s="10"/>
      <c r="O11" s="10"/>
      <c r="P11" s="10"/>
      <c r="Q11" s="10"/>
      <c r="R11" s="10"/>
      <c r="S11" s="10">
        <v>25</v>
      </c>
      <c r="T11" s="10"/>
      <c r="U11" s="10"/>
      <c r="V11" s="10"/>
      <c r="W11" s="12">
        <f t="shared" si="1"/>
        <v>28</v>
      </c>
      <c r="X11" s="10">
        <f t="shared" si="2"/>
        <v>0</v>
      </c>
      <c r="Y11" s="40">
        <f t="shared" si="3"/>
        <v>0</v>
      </c>
    </row>
    <row r="12" spans="1:25" s="13" customFormat="1" x14ac:dyDescent="0.25">
      <c r="A12" s="6">
        <v>6</v>
      </c>
      <c r="B12" s="7" t="s">
        <v>31</v>
      </c>
      <c r="C12" s="7"/>
      <c r="D12" s="7"/>
      <c r="E12" s="8"/>
      <c r="F12" s="9"/>
      <c r="G12" s="10"/>
      <c r="H12" s="10"/>
      <c r="I12" s="10">
        <v>2</v>
      </c>
      <c r="J12" s="10"/>
      <c r="K12" s="10"/>
      <c r="L12" s="11"/>
      <c r="M12" s="10">
        <v>1</v>
      </c>
      <c r="N12" s="10"/>
      <c r="O12" s="10"/>
      <c r="P12" s="10"/>
      <c r="Q12" s="10"/>
      <c r="R12" s="10"/>
      <c r="S12" s="10">
        <v>25</v>
      </c>
      <c r="T12" s="10"/>
      <c r="U12" s="10"/>
      <c r="V12" s="10"/>
      <c r="W12" s="12">
        <f t="shared" si="1"/>
        <v>28</v>
      </c>
      <c r="X12" s="10">
        <f t="shared" si="2"/>
        <v>0</v>
      </c>
      <c r="Y12" s="40">
        <f t="shared" si="3"/>
        <v>0</v>
      </c>
    </row>
    <row r="13" spans="1:25" s="13" customFormat="1" x14ac:dyDescent="0.25">
      <c r="A13" s="6">
        <v>7</v>
      </c>
      <c r="B13" s="7" t="s">
        <v>31</v>
      </c>
      <c r="C13" s="7"/>
      <c r="D13" s="7"/>
      <c r="E13" s="8"/>
      <c r="F13" s="9"/>
      <c r="G13" s="10"/>
      <c r="H13" s="10"/>
      <c r="I13" s="10">
        <v>2</v>
      </c>
      <c r="J13" s="10"/>
      <c r="K13" s="10"/>
      <c r="L13" s="11"/>
      <c r="M13" s="10">
        <v>1</v>
      </c>
      <c r="N13" s="10"/>
      <c r="O13" s="10"/>
      <c r="P13" s="10"/>
      <c r="Q13" s="10"/>
      <c r="R13" s="10"/>
      <c r="S13" s="10">
        <v>25</v>
      </c>
      <c r="T13" s="10"/>
      <c r="U13" s="10"/>
      <c r="V13" s="10"/>
      <c r="W13" s="12">
        <f t="shared" si="1"/>
        <v>28</v>
      </c>
      <c r="X13" s="10">
        <f t="shared" si="2"/>
        <v>0</v>
      </c>
      <c r="Y13" s="40">
        <f t="shared" si="3"/>
        <v>0</v>
      </c>
    </row>
    <row r="14" spans="1:25" s="13" customFormat="1" x14ac:dyDescent="0.25">
      <c r="A14" s="6">
        <v>8</v>
      </c>
      <c r="B14" s="7" t="s">
        <v>31</v>
      </c>
      <c r="C14" s="7"/>
      <c r="D14" s="7"/>
      <c r="E14" s="8"/>
      <c r="F14" s="9"/>
      <c r="G14" s="10"/>
      <c r="H14" s="10"/>
      <c r="I14" s="10">
        <v>2</v>
      </c>
      <c r="J14" s="10"/>
      <c r="K14" s="10"/>
      <c r="L14" s="11"/>
      <c r="M14" s="10">
        <v>1</v>
      </c>
      <c r="N14" s="10"/>
      <c r="O14" s="10"/>
      <c r="P14" s="10"/>
      <c r="Q14" s="10"/>
      <c r="R14" s="10"/>
      <c r="S14" s="10">
        <v>25</v>
      </c>
      <c r="T14" s="10"/>
      <c r="U14" s="10"/>
      <c r="V14" s="10"/>
      <c r="W14" s="12">
        <f t="shared" si="1"/>
        <v>28</v>
      </c>
      <c r="X14" s="10">
        <f t="shared" si="2"/>
        <v>0</v>
      </c>
      <c r="Y14" s="40">
        <f t="shared" si="3"/>
        <v>0</v>
      </c>
    </row>
    <row r="15" spans="1:25" s="13" customFormat="1" ht="16.5" thickBot="1" x14ac:dyDescent="0.3">
      <c r="A15" s="6">
        <v>9</v>
      </c>
      <c r="B15" s="7" t="s">
        <v>31</v>
      </c>
      <c r="C15" s="23"/>
      <c r="D15" s="23"/>
      <c r="E15" s="24"/>
      <c r="F15" s="25"/>
      <c r="G15" s="26"/>
      <c r="H15" s="26"/>
      <c r="I15" s="26">
        <v>2</v>
      </c>
      <c r="J15" s="26"/>
      <c r="K15" s="26"/>
      <c r="L15" s="27"/>
      <c r="M15" s="10">
        <v>1</v>
      </c>
      <c r="N15" s="26"/>
      <c r="O15" s="26"/>
      <c r="P15" s="26"/>
      <c r="Q15" s="26"/>
      <c r="R15" s="26"/>
      <c r="S15" s="10">
        <v>25</v>
      </c>
      <c r="T15" s="26"/>
      <c r="U15" s="26"/>
      <c r="V15" s="26"/>
      <c r="W15" s="28">
        <f t="shared" si="1"/>
        <v>28</v>
      </c>
      <c r="X15" s="26">
        <f t="shared" si="2"/>
        <v>0</v>
      </c>
      <c r="Y15" s="40">
        <f t="shared" si="3"/>
        <v>0</v>
      </c>
    </row>
    <row r="16" spans="1:25" s="22" customFormat="1" ht="15.75" customHeight="1" thickTop="1" x14ac:dyDescent="0.25">
      <c r="A16" s="29" t="s">
        <v>23</v>
      </c>
      <c r="B16" s="30" t="s">
        <v>39</v>
      </c>
      <c r="C16" s="30"/>
      <c r="D16" s="30"/>
      <c r="E16" s="31"/>
      <c r="F16" s="31"/>
      <c r="G16" s="29">
        <f>SUM(G17:G21)</f>
        <v>0</v>
      </c>
      <c r="H16" s="29">
        <f>SUM(H17:H21)</f>
        <v>0</v>
      </c>
      <c r="I16" s="29">
        <f>SUM(I17:I21)</f>
        <v>10</v>
      </c>
      <c r="J16" s="29">
        <f t="shared" ref="J16:V16" si="4">SUM(J17:J21)</f>
        <v>0</v>
      </c>
      <c r="K16" s="29">
        <f t="shared" si="4"/>
        <v>0</v>
      </c>
      <c r="L16" s="29">
        <f t="shared" si="4"/>
        <v>0</v>
      </c>
      <c r="M16" s="29">
        <f t="shared" si="4"/>
        <v>5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 t="shared" si="4"/>
        <v>125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1"/>
        <v>140</v>
      </c>
      <c r="X16" s="29">
        <f t="shared" si="2"/>
        <v>0</v>
      </c>
      <c r="Y16" s="42">
        <f t="shared" si="3"/>
        <v>0</v>
      </c>
    </row>
    <row r="17" spans="1:25" s="13" customFormat="1" x14ac:dyDescent="0.25">
      <c r="A17" s="6">
        <v>1</v>
      </c>
      <c r="B17" s="7" t="s">
        <v>32</v>
      </c>
      <c r="C17" s="7"/>
      <c r="D17" s="7"/>
      <c r="E17" s="8"/>
      <c r="F17" s="9"/>
      <c r="G17" s="10"/>
      <c r="H17" s="10"/>
      <c r="I17" s="10">
        <v>2</v>
      </c>
      <c r="J17" s="10"/>
      <c r="K17" s="10"/>
      <c r="L17" s="11"/>
      <c r="M17" s="10">
        <v>1</v>
      </c>
      <c r="N17" s="10"/>
      <c r="O17" s="10"/>
      <c r="P17" s="10"/>
      <c r="Q17" s="10"/>
      <c r="R17" s="10"/>
      <c r="S17" s="10">
        <v>25</v>
      </c>
      <c r="T17" s="10"/>
      <c r="U17" s="10"/>
      <c r="V17" s="10"/>
      <c r="W17" s="12">
        <f t="shared" ref="W17:X21" si="5">SUM(U17,S17,Q17,O17,M17,K17,I17,G17)</f>
        <v>28</v>
      </c>
      <c r="X17" s="10">
        <f t="shared" si="5"/>
        <v>0</v>
      </c>
      <c r="Y17" s="40">
        <f>X17/W17</f>
        <v>0</v>
      </c>
    </row>
    <row r="18" spans="1:25" s="13" customFormat="1" x14ac:dyDescent="0.25">
      <c r="A18" s="6">
        <v>2</v>
      </c>
      <c r="B18" s="7" t="s">
        <v>32</v>
      </c>
      <c r="C18" s="7"/>
      <c r="D18" s="7"/>
      <c r="E18" s="8"/>
      <c r="F18" s="9"/>
      <c r="G18" s="10"/>
      <c r="H18" s="10"/>
      <c r="I18" s="10">
        <v>2</v>
      </c>
      <c r="J18" s="10"/>
      <c r="K18" s="10"/>
      <c r="L18" s="11"/>
      <c r="M18" s="10">
        <v>1</v>
      </c>
      <c r="N18" s="10"/>
      <c r="O18" s="10"/>
      <c r="P18" s="10"/>
      <c r="Q18" s="10"/>
      <c r="R18" s="10"/>
      <c r="S18" s="10">
        <v>25</v>
      </c>
      <c r="T18" s="10"/>
      <c r="U18" s="10"/>
      <c r="V18" s="10"/>
      <c r="W18" s="12">
        <f t="shared" si="5"/>
        <v>28</v>
      </c>
      <c r="X18" s="10">
        <f t="shared" si="5"/>
        <v>0</v>
      </c>
      <c r="Y18" s="40">
        <f>X18/W18</f>
        <v>0</v>
      </c>
    </row>
    <row r="19" spans="1:25" s="13" customFormat="1" x14ac:dyDescent="0.25">
      <c r="A19" s="6">
        <v>3</v>
      </c>
      <c r="B19" s="7" t="s">
        <v>32</v>
      </c>
      <c r="C19" s="7"/>
      <c r="D19" s="7"/>
      <c r="E19" s="8"/>
      <c r="F19" s="9"/>
      <c r="G19" s="10"/>
      <c r="H19" s="10"/>
      <c r="I19" s="10">
        <v>2</v>
      </c>
      <c r="J19" s="10"/>
      <c r="K19" s="10"/>
      <c r="L19" s="11"/>
      <c r="M19" s="10">
        <v>1</v>
      </c>
      <c r="N19" s="10"/>
      <c r="O19" s="10"/>
      <c r="P19" s="10"/>
      <c r="Q19" s="10"/>
      <c r="R19" s="10"/>
      <c r="S19" s="10">
        <v>25</v>
      </c>
      <c r="T19" s="10"/>
      <c r="U19" s="10"/>
      <c r="V19" s="10"/>
      <c r="W19" s="12">
        <f t="shared" si="5"/>
        <v>28</v>
      </c>
      <c r="X19" s="10">
        <f t="shared" si="5"/>
        <v>0</v>
      </c>
      <c r="Y19" s="40">
        <f>X19/W19</f>
        <v>0</v>
      </c>
    </row>
    <row r="20" spans="1:25" s="13" customFormat="1" x14ac:dyDescent="0.25">
      <c r="A20" s="6">
        <v>4</v>
      </c>
      <c r="B20" s="7" t="s">
        <v>32</v>
      </c>
      <c r="C20" s="7"/>
      <c r="D20" s="7"/>
      <c r="E20" s="8"/>
      <c r="F20" s="9"/>
      <c r="G20" s="10"/>
      <c r="H20" s="10"/>
      <c r="I20" s="10">
        <v>2</v>
      </c>
      <c r="J20" s="10"/>
      <c r="K20" s="10"/>
      <c r="L20" s="11"/>
      <c r="M20" s="10">
        <v>1</v>
      </c>
      <c r="N20" s="10"/>
      <c r="O20" s="10"/>
      <c r="P20" s="10"/>
      <c r="Q20" s="10"/>
      <c r="R20" s="10"/>
      <c r="S20" s="10">
        <v>25</v>
      </c>
      <c r="T20" s="10"/>
      <c r="U20" s="10"/>
      <c r="V20" s="10"/>
      <c r="W20" s="12">
        <f t="shared" si="5"/>
        <v>28</v>
      </c>
      <c r="X20" s="10">
        <f t="shared" si="5"/>
        <v>0</v>
      </c>
      <c r="Y20" s="40">
        <f>X20/W20</f>
        <v>0</v>
      </c>
    </row>
    <row r="21" spans="1:25" s="13" customFormat="1" ht="16.5" thickBot="1" x14ac:dyDescent="0.3">
      <c r="A21" s="6">
        <v>5</v>
      </c>
      <c r="B21" s="7" t="s">
        <v>32</v>
      </c>
      <c r="C21" s="7"/>
      <c r="D21" s="7"/>
      <c r="E21" s="8"/>
      <c r="F21" s="9"/>
      <c r="G21" s="10"/>
      <c r="H21" s="10"/>
      <c r="I21" s="10">
        <v>2</v>
      </c>
      <c r="J21" s="10"/>
      <c r="K21" s="10"/>
      <c r="L21" s="11"/>
      <c r="M21" s="10">
        <v>1</v>
      </c>
      <c r="N21" s="10"/>
      <c r="O21" s="10"/>
      <c r="P21" s="10"/>
      <c r="Q21" s="10"/>
      <c r="R21" s="10"/>
      <c r="S21" s="10">
        <v>25</v>
      </c>
      <c r="T21" s="10"/>
      <c r="U21" s="10"/>
      <c r="V21" s="10"/>
      <c r="W21" s="12">
        <f t="shared" si="5"/>
        <v>28</v>
      </c>
      <c r="X21" s="10">
        <f t="shared" si="5"/>
        <v>0</v>
      </c>
      <c r="Y21" s="40">
        <f>X21/W21</f>
        <v>0</v>
      </c>
    </row>
    <row r="22" spans="1:25" s="22" customFormat="1" ht="15.75" customHeight="1" thickTop="1" x14ac:dyDescent="0.25">
      <c r="A22" s="29" t="s">
        <v>24</v>
      </c>
      <c r="B22" s="30" t="s">
        <v>40</v>
      </c>
      <c r="C22" s="30"/>
      <c r="D22" s="30"/>
      <c r="E22" s="31"/>
      <c r="F22" s="31"/>
      <c r="G22" s="29">
        <f t="shared" ref="G22:V22" si="6">SUM(G23:G27)</f>
        <v>0</v>
      </c>
      <c r="H22" s="29">
        <f t="shared" si="6"/>
        <v>0</v>
      </c>
      <c r="I22" s="29">
        <f t="shared" si="6"/>
        <v>10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5</v>
      </c>
      <c r="N22" s="29">
        <f t="shared" si="6"/>
        <v>0</v>
      </c>
      <c r="O22" s="29">
        <f t="shared" si="6"/>
        <v>0</v>
      </c>
      <c r="P22" s="29">
        <f t="shared" si="6"/>
        <v>0</v>
      </c>
      <c r="Q22" s="29">
        <f t="shared" si="6"/>
        <v>0</v>
      </c>
      <c r="R22" s="29">
        <f t="shared" si="6"/>
        <v>0</v>
      </c>
      <c r="S22" s="29">
        <f t="shared" si="6"/>
        <v>125</v>
      </c>
      <c r="T22" s="29">
        <f t="shared" si="6"/>
        <v>0</v>
      </c>
      <c r="U22" s="29">
        <f t="shared" si="6"/>
        <v>0</v>
      </c>
      <c r="V22" s="29">
        <f t="shared" si="6"/>
        <v>0</v>
      </c>
      <c r="W22" s="29">
        <f t="shared" ref="W22:X27" si="7">SUM(U22,S22,Q22,O22,M22,K22,I22,G22)</f>
        <v>140</v>
      </c>
      <c r="X22" s="29">
        <f t="shared" si="7"/>
        <v>0</v>
      </c>
      <c r="Y22" s="42">
        <f t="shared" ref="Y22:Y27" si="8">X22/W22</f>
        <v>0</v>
      </c>
    </row>
    <row r="23" spans="1:25" s="13" customFormat="1" x14ac:dyDescent="0.25">
      <c r="A23" s="6">
        <v>1</v>
      </c>
      <c r="B23" s="38" t="s">
        <v>44</v>
      </c>
      <c r="C23" s="38"/>
      <c r="D23" s="7"/>
      <c r="E23" s="8"/>
      <c r="F23" s="9"/>
      <c r="G23" s="10"/>
      <c r="H23" s="10"/>
      <c r="I23" s="10">
        <v>2</v>
      </c>
      <c r="J23" s="10"/>
      <c r="K23" s="10"/>
      <c r="L23" s="11"/>
      <c r="M23" s="10">
        <v>1</v>
      </c>
      <c r="N23" s="10"/>
      <c r="O23" s="10"/>
      <c r="P23" s="10"/>
      <c r="Q23" s="10"/>
      <c r="R23" s="10"/>
      <c r="S23" s="10">
        <v>25</v>
      </c>
      <c r="T23" s="10"/>
      <c r="U23" s="10"/>
      <c r="V23" s="10"/>
      <c r="W23" s="12">
        <f t="shared" si="7"/>
        <v>28</v>
      </c>
      <c r="X23" s="10">
        <f t="shared" si="7"/>
        <v>0</v>
      </c>
      <c r="Y23" s="40">
        <f t="shared" si="8"/>
        <v>0</v>
      </c>
    </row>
    <row r="24" spans="1:25" s="13" customFormat="1" x14ac:dyDescent="0.25">
      <c r="A24" s="6">
        <v>2</v>
      </c>
      <c r="B24" s="38" t="s">
        <v>45</v>
      </c>
      <c r="C24" s="38"/>
      <c r="D24" s="7"/>
      <c r="E24" s="8"/>
      <c r="F24" s="9"/>
      <c r="G24" s="10"/>
      <c r="H24" s="10"/>
      <c r="I24" s="10">
        <v>2</v>
      </c>
      <c r="J24" s="10"/>
      <c r="K24" s="10"/>
      <c r="L24" s="11"/>
      <c r="M24" s="10">
        <v>1</v>
      </c>
      <c r="N24" s="10"/>
      <c r="O24" s="10"/>
      <c r="P24" s="10"/>
      <c r="Q24" s="10"/>
      <c r="R24" s="10"/>
      <c r="S24" s="10">
        <v>25</v>
      </c>
      <c r="T24" s="10"/>
      <c r="U24" s="10"/>
      <c r="V24" s="10"/>
      <c r="W24" s="12">
        <f t="shared" si="7"/>
        <v>28</v>
      </c>
      <c r="X24" s="10">
        <f t="shared" si="7"/>
        <v>0</v>
      </c>
      <c r="Y24" s="40">
        <f t="shared" si="8"/>
        <v>0</v>
      </c>
    </row>
    <row r="25" spans="1:25" s="13" customFormat="1" x14ac:dyDescent="0.25">
      <c r="A25" s="6">
        <v>3</v>
      </c>
      <c r="B25" s="38" t="s">
        <v>46</v>
      </c>
      <c r="C25" s="38"/>
      <c r="D25" s="7"/>
      <c r="E25" s="8"/>
      <c r="F25" s="9"/>
      <c r="G25" s="10"/>
      <c r="H25" s="10"/>
      <c r="I25" s="10">
        <v>2</v>
      </c>
      <c r="J25" s="10"/>
      <c r="K25" s="10"/>
      <c r="L25" s="11"/>
      <c r="M25" s="10">
        <v>1</v>
      </c>
      <c r="N25" s="10"/>
      <c r="O25" s="10"/>
      <c r="P25" s="10"/>
      <c r="Q25" s="10"/>
      <c r="R25" s="10"/>
      <c r="S25" s="10">
        <v>25</v>
      </c>
      <c r="T25" s="10"/>
      <c r="U25" s="10"/>
      <c r="V25" s="10"/>
      <c r="W25" s="12">
        <f t="shared" si="7"/>
        <v>28</v>
      </c>
      <c r="X25" s="10">
        <f t="shared" si="7"/>
        <v>0</v>
      </c>
      <c r="Y25" s="40">
        <f t="shared" si="8"/>
        <v>0</v>
      </c>
    </row>
    <row r="26" spans="1:25" s="13" customFormat="1" x14ac:dyDescent="0.25">
      <c r="A26" s="6">
        <v>4</v>
      </c>
      <c r="B26" s="38" t="s">
        <v>48</v>
      </c>
      <c r="C26" s="38"/>
      <c r="D26" s="7"/>
      <c r="E26" s="8"/>
      <c r="F26" s="9"/>
      <c r="G26" s="10"/>
      <c r="H26" s="10"/>
      <c r="I26" s="10">
        <v>2</v>
      </c>
      <c r="J26" s="10"/>
      <c r="K26" s="10"/>
      <c r="L26" s="11"/>
      <c r="M26" s="10">
        <v>1</v>
      </c>
      <c r="N26" s="10"/>
      <c r="O26" s="10"/>
      <c r="P26" s="10"/>
      <c r="Q26" s="10"/>
      <c r="R26" s="10"/>
      <c r="S26" s="10">
        <v>25</v>
      </c>
      <c r="T26" s="10"/>
      <c r="U26" s="10"/>
      <c r="V26" s="10"/>
      <c r="W26" s="12">
        <f t="shared" si="7"/>
        <v>28</v>
      </c>
      <c r="X26" s="10">
        <f t="shared" si="7"/>
        <v>0</v>
      </c>
      <c r="Y26" s="40">
        <f t="shared" si="8"/>
        <v>0</v>
      </c>
    </row>
    <row r="27" spans="1:25" s="13" customFormat="1" ht="16.5" thickBot="1" x14ac:dyDescent="0.3">
      <c r="A27" s="6">
        <v>5</v>
      </c>
      <c r="B27" s="38" t="s">
        <v>47</v>
      </c>
      <c r="C27" s="38"/>
      <c r="D27" s="7"/>
      <c r="E27" s="8"/>
      <c r="F27" s="9"/>
      <c r="G27" s="10"/>
      <c r="H27" s="10"/>
      <c r="I27" s="10">
        <v>2</v>
      </c>
      <c r="J27" s="10"/>
      <c r="K27" s="10"/>
      <c r="L27" s="11"/>
      <c r="M27" s="10">
        <v>1</v>
      </c>
      <c r="N27" s="10"/>
      <c r="O27" s="10"/>
      <c r="P27" s="10"/>
      <c r="Q27" s="10"/>
      <c r="R27" s="10"/>
      <c r="S27" s="10">
        <v>25</v>
      </c>
      <c r="T27" s="10"/>
      <c r="U27" s="10"/>
      <c r="V27" s="10"/>
      <c r="W27" s="12">
        <f t="shared" si="7"/>
        <v>28</v>
      </c>
      <c r="X27" s="10">
        <f t="shared" si="7"/>
        <v>0</v>
      </c>
      <c r="Y27" s="40">
        <f t="shared" si="8"/>
        <v>0</v>
      </c>
    </row>
    <row r="28" spans="1:25" s="22" customFormat="1" ht="15.75" customHeight="1" thickTop="1" x14ac:dyDescent="0.25">
      <c r="A28" s="29" t="s">
        <v>25</v>
      </c>
      <c r="B28" s="30" t="s">
        <v>41</v>
      </c>
      <c r="C28" s="30"/>
      <c r="D28" s="30"/>
      <c r="E28" s="31"/>
      <c r="F28" s="31"/>
      <c r="G28" s="29">
        <f>SUM(G29:G30)</f>
        <v>0</v>
      </c>
      <c r="H28" s="29">
        <f>SUM(H29:H30)</f>
        <v>0</v>
      </c>
      <c r="I28" s="29">
        <f>SUM(I29:I30)</f>
        <v>8</v>
      </c>
      <c r="J28" s="29">
        <f t="shared" ref="J28:V28" si="9">SUM(J29:J30)</f>
        <v>0</v>
      </c>
      <c r="K28" s="29">
        <f t="shared" si="9"/>
        <v>0</v>
      </c>
      <c r="L28" s="29">
        <f t="shared" si="9"/>
        <v>0</v>
      </c>
      <c r="M28" s="29">
        <f t="shared" si="9"/>
        <v>2</v>
      </c>
      <c r="N28" s="29">
        <f t="shared" si="9"/>
        <v>0</v>
      </c>
      <c r="O28" s="29">
        <f t="shared" si="9"/>
        <v>0</v>
      </c>
      <c r="P28" s="29">
        <f t="shared" si="9"/>
        <v>0</v>
      </c>
      <c r="Q28" s="29">
        <f t="shared" si="9"/>
        <v>0</v>
      </c>
      <c r="R28" s="29">
        <f t="shared" si="9"/>
        <v>0</v>
      </c>
      <c r="S28" s="29">
        <f t="shared" si="9"/>
        <v>50</v>
      </c>
      <c r="T28" s="29">
        <f t="shared" si="9"/>
        <v>0</v>
      </c>
      <c r="U28" s="29">
        <f t="shared" si="9"/>
        <v>0</v>
      </c>
      <c r="V28" s="29">
        <f t="shared" si="9"/>
        <v>0</v>
      </c>
      <c r="W28" s="29">
        <f t="shared" si="1"/>
        <v>60</v>
      </c>
      <c r="X28" s="29">
        <f t="shared" si="2"/>
        <v>0</v>
      </c>
      <c r="Y28" s="42">
        <f t="shared" si="3"/>
        <v>0</v>
      </c>
    </row>
    <row r="29" spans="1:25" s="13" customFormat="1" x14ac:dyDescent="0.25">
      <c r="A29" s="6">
        <v>1</v>
      </c>
      <c r="B29" s="7" t="s">
        <v>37</v>
      </c>
      <c r="C29" s="7"/>
      <c r="D29" s="7"/>
      <c r="E29" s="8"/>
      <c r="F29" s="9"/>
      <c r="G29" s="10"/>
      <c r="H29" s="10"/>
      <c r="I29" s="10">
        <v>4</v>
      </c>
      <c r="J29" s="10"/>
      <c r="K29" s="10"/>
      <c r="L29" s="11"/>
      <c r="M29" s="10">
        <v>1</v>
      </c>
      <c r="N29" s="10"/>
      <c r="O29" s="10"/>
      <c r="P29" s="10"/>
      <c r="Q29" s="10"/>
      <c r="R29" s="10"/>
      <c r="S29" s="10">
        <v>25</v>
      </c>
      <c r="T29" s="10"/>
      <c r="U29" s="10"/>
      <c r="V29" s="10"/>
      <c r="W29" s="12">
        <f t="shared" si="1"/>
        <v>30</v>
      </c>
      <c r="X29" s="10">
        <f t="shared" si="2"/>
        <v>0</v>
      </c>
      <c r="Y29" s="40">
        <f t="shared" si="3"/>
        <v>0</v>
      </c>
    </row>
    <row r="30" spans="1:25" s="13" customFormat="1" ht="16.5" thickBot="1" x14ac:dyDescent="0.3">
      <c r="A30" s="6">
        <v>2</v>
      </c>
      <c r="B30" s="7" t="s">
        <v>37</v>
      </c>
      <c r="C30" s="7"/>
      <c r="D30" s="7"/>
      <c r="E30" s="8"/>
      <c r="F30" s="9"/>
      <c r="G30" s="10"/>
      <c r="H30" s="10"/>
      <c r="I30" s="10">
        <v>4</v>
      </c>
      <c r="J30" s="10"/>
      <c r="K30" s="10"/>
      <c r="L30" s="11"/>
      <c r="M30" s="10">
        <v>1</v>
      </c>
      <c r="N30" s="10"/>
      <c r="O30" s="10"/>
      <c r="P30" s="10"/>
      <c r="Q30" s="10"/>
      <c r="R30" s="10"/>
      <c r="S30" s="10">
        <v>25</v>
      </c>
      <c r="T30" s="10"/>
      <c r="U30" s="10"/>
      <c r="V30" s="10"/>
      <c r="W30" s="12">
        <f t="shared" si="1"/>
        <v>30</v>
      </c>
      <c r="X30" s="10">
        <f t="shared" si="2"/>
        <v>0</v>
      </c>
      <c r="Y30" s="40">
        <f t="shared" si="3"/>
        <v>0</v>
      </c>
    </row>
    <row r="31" spans="1:25" s="22" customFormat="1" ht="15.75" customHeight="1" thickTop="1" x14ac:dyDescent="0.25">
      <c r="A31" s="29" t="s">
        <v>27</v>
      </c>
      <c r="B31" s="30" t="s">
        <v>57</v>
      </c>
      <c r="C31" s="30"/>
      <c r="D31" s="30"/>
      <c r="E31" s="31"/>
      <c r="F31" s="31"/>
      <c r="G31" s="29">
        <f t="shared" ref="G31:V31" si="10">SUM(G32:G33)</f>
        <v>0</v>
      </c>
      <c r="H31" s="29">
        <f t="shared" si="10"/>
        <v>0</v>
      </c>
      <c r="I31" s="29">
        <f t="shared" si="10"/>
        <v>4</v>
      </c>
      <c r="J31" s="29">
        <f t="shared" si="10"/>
        <v>0</v>
      </c>
      <c r="K31" s="29">
        <f t="shared" si="10"/>
        <v>0</v>
      </c>
      <c r="L31" s="29">
        <f t="shared" si="10"/>
        <v>0</v>
      </c>
      <c r="M31" s="29">
        <f t="shared" si="10"/>
        <v>2</v>
      </c>
      <c r="N31" s="29">
        <f t="shared" si="10"/>
        <v>0</v>
      </c>
      <c r="O31" s="29">
        <f t="shared" si="10"/>
        <v>0</v>
      </c>
      <c r="P31" s="29">
        <f t="shared" si="10"/>
        <v>0</v>
      </c>
      <c r="Q31" s="29">
        <f t="shared" si="10"/>
        <v>40</v>
      </c>
      <c r="R31" s="29">
        <f t="shared" si="10"/>
        <v>0</v>
      </c>
      <c r="S31" s="29">
        <f t="shared" si="10"/>
        <v>0</v>
      </c>
      <c r="T31" s="29">
        <f t="shared" si="10"/>
        <v>0</v>
      </c>
      <c r="U31" s="29">
        <f t="shared" si="10"/>
        <v>0</v>
      </c>
      <c r="V31" s="29">
        <f t="shared" si="10"/>
        <v>0</v>
      </c>
      <c r="W31" s="29">
        <f t="shared" si="1"/>
        <v>46</v>
      </c>
      <c r="X31" s="29">
        <f t="shared" si="2"/>
        <v>0</v>
      </c>
      <c r="Y31" s="42">
        <f t="shared" si="3"/>
        <v>0</v>
      </c>
    </row>
    <row r="32" spans="1:25" s="13" customFormat="1" x14ac:dyDescent="0.25">
      <c r="A32" s="6">
        <v>1</v>
      </c>
      <c r="B32" s="7" t="s">
        <v>33</v>
      </c>
      <c r="C32" s="7"/>
      <c r="D32" s="7"/>
      <c r="E32" s="8"/>
      <c r="F32" s="9"/>
      <c r="G32" s="10"/>
      <c r="H32" s="10"/>
      <c r="I32" s="10">
        <v>2</v>
      </c>
      <c r="J32" s="10"/>
      <c r="K32" s="10"/>
      <c r="L32" s="11"/>
      <c r="M32" s="10">
        <v>1</v>
      </c>
      <c r="N32" s="10"/>
      <c r="O32" s="10"/>
      <c r="P32" s="10"/>
      <c r="Q32" s="10">
        <v>20</v>
      </c>
      <c r="R32" s="10"/>
      <c r="S32" s="10"/>
      <c r="T32" s="10"/>
      <c r="U32" s="10"/>
      <c r="V32" s="10"/>
      <c r="W32" s="12">
        <f t="shared" si="1"/>
        <v>23</v>
      </c>
      <c r="X32" s="10">
        <f t="shared" si="2"/>
        <v>0</v>
      </c>
      <c r="Y32" s="40">
        <f t="shared" si="3"/>
        <v>0</v>
      </c>
    </row>
    <row r="33" spans="1:25" s="13" customFormat="1" x14ac:dyDescent="0.25">
      <c r="A33" s="6">
        <v>2</v>
      </c>
      <c r="B33" s="7" t="s">
        <v>34</v>
      </c>
      <c r="C33" s="7"/>
      <c r="D33" s="7"/>
      <c r="E33" s="8"/>
      <c r="F33" s="9"/>
      <c r="G33" s="10"/>
      <c r="H33" s="10"/>
      <c r="I33" s="10">
        <v>2</v>
      </c>
      <c r="J33" s="10"/>
      <c r="K33" s="10"/>
      <c r="L33" s="11"/>
      <c r="M33" s="10">
        <v>1</v>
      </c>
      <c r="N33" s="10"/>
      <c r="O33" s="10"/>
      <c r="P33" s="10"/>
      <c r="Q33" s="10">
        <v>20</v>
      </c>
      <c r="R33" s="10"/>
      <c r="S33" s="10"/>
      <c r="T33" s="10"/>
      <c r="U33" s="10"/>
      <c r="V33" s="10"/>
      <c r="W33" s="12">
        <f t="shared" si="1"/>
        <v>23</v>
      </c>
      <c r="X33" s="10">
        <f t="shared" si="2"/>
        <v>0</v>
      </c>
      <c r="Y33" s="40">
        <f t="shared" si="3"/>
        <v>0</v>
      </c>
    </row>
    <row r="34" spans="1:25" s="22" customFormat="1" ht="15.75" customHeight="1" thickBot="1" x14ac:dyDescent="0.3">
      <c r="A34" s="32"/>
      <c r="B34" s="34" t="s">
        <v>43</v>
      </c>
      <c r="C34" s="34"/>
      <c r="D34" s="33"/>
      <c r="E34" s="34"/>
      <c r="F34" s="34"/>
      <c r="G34" s="32">
        <f t="shared" ref="G34:Y34" si="11">SUM(G6,G16,G28,G22,G31)</f>
        <v>0</v>
      </c>
      <c r="H34" s="32">
        <f t="shared" si="11"/>
        <v>0</v>
      </c>
      <c r="I34" s="32">
        <f t="shared" si="11"/>
        <v>50</v>
      </c>
      <c r="J34" s="32">
        <f t="shared" si="11"/>
        <v>0</v>
      </c>
      <c r="K34" s="32">
        <f t="shared" si="11"/>
        <v>0</v>
      </c>
      <c r="L34" s="32">
        <f t="shared" si="11"/>
        <v>0</v>
      </c>
      <c r="M34" s="32">
        <f t="shared" si="11"/>
        <v>23</v>
      </c>
      <c r="N34" s="32">
        <f t="shared" si="11"/>
        <v>0</v>
      </c>
      <c r="O34" s="32">
        <f t="shared" si="11"/>
        <v>0</v>
      </c>
      <c r="P34" s="32">
        <f t="shared" si="11"/>
        <v>0</v>
      </c>
      <c r="Q34" s="32">
        <f>SUM(Q6,Q16,Q28,Q22,Q31)</f>
        <v>40</v>
      </c>
      <c r="R34" s="32">
        <f t="shared" si="11"/>
        <v>0</v>
      </c>
      <c r="S34" s="32">
        <f t="shared" si="11"/>
        <v>525</v>
      </c>
      <c r="T34" s="32">
        <f t="shared" si="11"/>
        <v>0</v>
      </c>
      <c r="U34" s="32">
        <f t="shared" si="11"/>
        <v>0</v>
      </c>
      <c r="V34" s="32">
        <f t="shared" si="11"/>
        <v>0</v>
      </c>
      <c r="W34" s="32">
        <f t="shared" si="11"/>
        <v>638</v>
      </c>
      <c r="X34" s="32">
        <f t="shared" si="11"/>
        <v>0</v>
      </c>
      <c r="Y34" s="35">
        <f t="shared" si="11"/>
        <v>0</v>
      </c>
    </row>
    <row r="35" spans="1:25" ht="16.5" thickTop="1" x14ac:dyDescent="0.25">
      <c r="M35" s="13"/>
      <c r="N35" s="13"/>
      <c r="O35" s="13"/>
      <c r="P35" s="13"/>
      <c r="Q35" s="13"/>
      <c r="R35" s="13"/>
      <c r="U35" s="13"/>
      <c r="V35" s="13"/>
    </row>
    <row r="37" spans="1:25" x14ac:dyDescent="0.25">
      <c r="B37" s="3">
        <f>COUNT(A7:A15,A17:A21,A23:A27)</f>
        <v>19</v>
      </c>
    </row>
    <row r="42" spans="1:25" x14ac:dyDescent="0.25">
      <c r="S42" s="17"/>
      <c r="T42" s="17"/>
      <c r="W42" s="36"/>
    </row>
    <row r="43" spans="1:25" s="18" customFormat="1" x14ac:dyDescent="0.25">
      <c r="A43" s="14"/>
      <c r="B43" s="3"/>
      <c r="C43" s="3"/>
      <c r="D43" s="3"/>
      <c r="E43" s="14"/>
      <c r="F43" s="14"/>
      <c r="G43" s="15"/>
      <c r="H43" s="15"/>
      <c r="I43" s="15"/>
      <c r="J43" s="15"/>
      <c r="K43" s="15"/>
      <c r="L43" s="15"/>
      <c r="M43" s="15"/>
      <c r="N43" s="15"/>
      <c r="P43" s="16"/>
      <c r="R43" s="16"/>
      <c r="S43" s="13"/>
      <c r="T43" s="13"/>
      <c r="V43" s="16"/>
      <c r="W43" s="15"/>
      <c r="X43" s="13"/>
      <c r="Y43" s="13"/>
    </row>
  </sheetData>
  <mergeCells count="25">
    <mergeCell ref="A3:A5"/>
    <mergeCell ref="B3:B5"/>
    <mergeCell ref="M3:N3"/>
    <mergeCell ref="O3:P3"/>
    <mergeCell ref="D3:E3"/>
    <mergeCell ref="D4:D5"/>
    <mergeCell ref="E4:E5"/>
    <mergeCell ref="F3:F5"/>
    <mergeCell ref="G3:J3"/>
    <mergeCell ref="K3:L3"/>
    <mergeCell ref="M4:N4"/>
    <mergeCell ref="O4:P4"/>
    <mergeCell ref="G4:H4"/>
    <mergeCell ref="I4:J4"/>
    <mergeCell ref="K4:L4"/>
    <mergeCell ref="C3:C5"/>
    <mergeCell ref="Q3:T3"/>
    <mergeCell ref="W3:Y3"/>
    <mergeCell ref="X4:X5"/>
    <mergeCell ref="Y4:Y5"/>
    <mergeCell ref="W4:W5"/>
    <mergeCell ref="U3:V3"/>
    <mergeCell ref="U4:V4"/>
    <mergeCell ref="Q4:R4"/>
    <mergeCell ref="S4:T4"/>
  </mergeCells>
  <printOptions horizontalCentered="1"/>
  <pageMargins left="0.2" right="0.2" top="0.2" bottom="0.2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GO118"/>
  <sheetViews>
    <sheetView showGridLines="0" topLeftCell="A2" zoomScale="85" zoomScaleNormal="85" workbookViewId="0">
      <pane xSplit="3" ySplit="4" topLeftCell="L63" activePane="bottomRight" state="frozen"/>
      <selection activeCell="D14" sqref="D14"/>
      <selection pane="topRight" activeCell="D14" sqref="D14"/>
      <selection pane="bottomLeft" activeCell="D14" sqref="D14"/>
      <selection pane="bottomRight" activeCell="L36" sqref="L36"/>
    </sheetView>
  </sheetViews>
  <sheetFormatPr defaultColWidth="9.140625" defaultRowHeight="16.5" x14ac:dyDescent="0.3"/>
  <cols>
    <col min="1" max="1" width="2.7109375" style="140" customWidth="1"/>
    <col min="2" max="2" width="6" style="155" customWidth="1"/>
    <col min="3" max="3" width="59.28515625" style="147" customWidth="1"/>
    <col min="4" max="4" width="14" style="147" customWidth="1"/>
    <col min="5" max="5" width="14" style="155" customWidth="1"/>
    <col min="6" max="6" width="31.5703125" style="155" bestFit="1" customWidth="1"/>
    <col min="7" max="7" width="6" style="226" customWidth="1"/>
    <col min="8" max="8" width="6" style="156" customWidth="1"/>
    <col min="9" max="9" width="6" style="226" customWidth="1"/>
    <col min="10" max="10" width="6" style="156" customWidth="1"/>
    <col min="11" max="11" width="6.7109375" style="226" customWidth="1"/>
    <col min="12" max="12" width="6.7109375" style="156" customWidth="1"/>
    <col min="13" max="13" width="6.7109375" style="226" customWidth="1"/>
    <col min="14" max="14" width="6.7109375" style="156" customWidth="1"/>
    <col min="15" max="15" width="6.7109375" style="226" customWidth="1"/>
    <col min="16" max="16" width="6.7109375" style="156" customWidth="1"/>
    <col min="17" max="20" width="7.42578125" style="156" customWidth="1"/>
    <col min="21" max="21" width="7.42578125" style="226" customWidth="1"/>
    <col min="22" max="24" width="7.42578125" style="156" customWidth="1"/>
    <col min="25" max="25" width="6.7109375" style="226" customWidth="1"/>
    <col min="26" max="26" width="6.5703125" style="156" customWidth="1"/>
    <col min="27" max="27" width="7.7109375" style="157" customWidth="1"/>
    <col min="28" max="28" width="6" style="155" customWidth="1"/>
    <col min="29" max="29" width="7.5703125" style="147" bestFit="1" customWidth="1"/>
    <col min="30" max="197" width="9.140625" style="147"/>
    <col min="198" max="16384" width="9.140625" style="140"/>
  </cols>
  <sheetData>
    <row r="1" spans="1:197" x14ac:dyDescent="0.3">
      <c r="E1" s="147"/>
      <c r="F1" s="147"/>
      <c r="G1" s="167"/>
      <c r="H1" s="168"/>
      <c r="I1" s="167"/>
      <c r="J1" s="168"/>
      <c r="K1" s="167"/>
      <c r="L1" s="168"/>
      <c r="M1" s="167"/>
      <c r="N1" s="168"/>
      <c r="O1" s="167"/>
      <c r="P1" s="168"/>
      <c r="Q1" s="168"/>
      <c r="R1" s="168"/>
      <c r="S1" s="168"/>
      <c r="T1" s="168"/>
      <c r="U1" s="167"/>
      <c r="V1" s="168"/>
      <c r="W1" s="168"/>
      <c r="X1" s="168"/>
      <c r="Y1" s="167"/>
      <c r="Z1" s="168"/>
    </row>
    <row r="2" spans="1:197" ht="24" thickBot="1" x14ac:dyDescent="0.35">
      <c r="A2" s="581" t="s">
        <v>155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69"/>
      <c r="P2" s="170"/>
      <c r="Q2" s="170"/>
      <c r="R2" s="170"/>
      <c r="S2" s="170"/>
      <c r="T2" s="170"/>
      <c r="U2" s="169"/>
      <c r="V2" s="170"/>
      <c r="W2" s="170"/>
      <c r="X2" s="170"/>
      <c r="Y2" s="169"/>
      <c r="Z2" s="170"/>
      <c r="AA2" s="139"/>
      <c r="AB2" s="138"/>
      <c r="AC2" s="137"/>
    </row>
    <row r="3" spans="1:197" s="349" customFormat="1" ht="23.45" customHeight="1" thickTop="1" x14ac:dyDescent="0.65">
      <c r="A3" s="562" t="s">
        <v>60</v>
      </c>
      <c r="B3" s="563"/>
      <c r="C3" s="566" t="s">
        <v>61</v>
      </c>
      <c r="D3" s="567" t="s">
        <v>62</v>
      </c>
      <c r="E3" s="550"/>
      <c r="F3" s="568" t="s">
        <v>66</v>
      </c>
      <c r="G3" s="540" t="s">
        <v>67</v>
      </c>
      <c r="H3" s="544"/>
      <c r="I3" s="544"/>
      <c r="J3" s="541"/>
      <c r="K3" s="540" t="s">
        <v>68</v>
      </c>
      <c r="L3" s="541"/>
      <c r="M3" s="540" t="s">
        <v>71</v>
      </c>
      <c r="N3" s="541"/>
      <c r="O3" s="542" t="s">
        <v>72</v>
      </c>
      <c r="P3" s="543"/>
      <c r="Q3" s="544" t="s">
        <v>95</v>
      </c>
      <c r="R3" s="544"/>
      <c r="S3" s="544"/>
      <c r="T3" s="544"/>
      <c r="U3" s="544"/>
      <c r="V3" s="544"/>
      <c r="W3" s="544"/>
      <c r="X3" s="541"/>
      <c r="Y3" s="545" t="s">
        <v>103</v>
      </c>
      <c r="Z3" s="546"/>
      <c r="AA3" s="549" t="s">
        <v>65</v>
      </c>
      <c r="AB3" s="549"/>
      <c r="AC3" s="550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</row>
    <row r="4" spans="1:197" s="349" customFormat="1" ht="47.25" customHeight="1" x14ac:dyDescent="0.65">
      <c r="A4" s="564"/>
      <c r="B4" s="565"/>
      <c r="C4" s="556"/>
      <c r="D4" s="571" t="s">
        <v>63</v>
      </c>
      <c r="E4" s="573" t="s">
        <v>64</v>
      </c>
      <c r="F4" s="569"/>
      <c r="G4" s="575" t="s">
        <v>7</v>
      </c>
      <c r="H4" s="576"/>
      <c r="I4" s="575" t="s">
        <v>8</v>
      </c>
      <c r="J4" s="577"/>
      <c r="K4" s="578" t="s">
        <v>17</v>
      </c>
      <c r="L4" s="579"/>
      <c r="M4" s="557" t="s">
        <v>101</v>
      </c>
      <c r="N4" s="558"/>
      <c r="O4" s="557" t="s">
        <v>74</v>
      </c>
      <c r="P4" s="558"/>
      <c r="Q4" s="559" t="s">
        <v>97</v>
      </c>
      <c r="R4" s="560"/>
      <c r="S4" s="559" t="s">
        <v>98</v>
      </c>
      <c r="T4" s="560"/>
      <c r="U4" s="559" t="s">
        <v>99</v>
      </c>
      <c r="V4" s="561"/>
      <c r="W4" s="559" t="s">
        <v>100</v>
      </c>
      <c r="X4" s="560"/>
      <c r="Y4" s="547"/>
      <c r="Z4" s="548"/>
      <c r="AA4" s="551" t="s">
        <v>69</v>
      </c>
      <c r="AB4" s="553" t="s">
        <v>70</v>
      </c>
      <c r="AC4" s="555" t="s">
        <v>73</v>
      </c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</row>
    <row r="5" spans="1:197" s="349" customFormat="1" ht="26.25" customHeight="1" x14ac:dyDescent="0.65">
      <c r="A5" s="564"/>
      <c r="B5" s="565"/>
      <c r="C5" s="556"/>
      <c r="D5" s="572"/>
      <c r="E5" s="574"/>
      <c r="F5" s="570"/>
      <c r="G5" s="350" t="s">
        <v>69</v>
      </c>
      <c r="H5" s="351" t="s">
        <v>70</v>
      </c>
      <c r="I5" s="350" t="s">
        <v>69</v>
      </c>
      <c r="J5" s="352" t="s">
        <v>70</v>
      </c>
      <c r="K5" s="353" t="s">
        <v>69</v>
      </c>
      <c r="L5" s="351" t="s">
        <v>70</v>
      </c>
      <c r="M5" s="350" t="s">
        <v>69</v>
      </c>
      <c r="N5" s="354" t="s">
        <v>70</v>
      </c>
      <c r="O5" s="353" t="s">
        <v>69</v>
      </c>
      <c r="P5" s="352" t="s">
        <v>70</v>
      </c>
      <c r="Q5" s="350" t="s">
        <v>69</v>
      </c>
      <c r="R5" s="352" t="s">
        <v>70</v>
      </c>
      <c r="S5" s="350" t="s">
        <v>69</v>
      </c>
      <c r="T5" s="352" t="s">
        <v>70</v>
      </c>
      <c r="U5" s="355" t="s">
        <v>69</v>
      </c>
      <c r="V5" s="356" t="s">
        <v>70</v>
      </c>
      <c r="W5" s="355" t="s">
        <v>69</v>
      </c>
      <c r="X5" s="352" t="s">
        <v>70</v>
      </c>
      <c r="Y5" s="350" t="s">
        <v>69</v>
      </c>
      <c r="Z5" s="352" t="s">
        <v>70</v>
      </c>
      <c r="AA5" s="552"/>
      <c r="AB5" s="554"/>
      <c r="AC5" s="556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</row>
    <row r="6" spans="1:197" s="159" customFormat="1" ht="23.45" customHeight="1" thickBot="1" x14ac:dyDescent="0.7">
      <c r="B6" s="304">
        <v>1</v>
      </c>
      <c r="C6" s="324" t="s">
        <v>102</v>
      </c>
      <c r="D6" s="296"/>
      <c r="E6" s="297"/>
      <c r="F6" s="315"/>
      <c r="G6" s="299">
        <f t="shared" ref="G6:Z6" si="0">SUM(G7:G31)</f>
        <v>0</v>
      </c>
      <c r="H6" s="300">
        <f t="shared" si="0"/>
        <v>0</v>
      </c>
      <c r="I6" s="301">
        <f t="shared" si="0"/>
        <v>0</v>
      </c>
      <c r="J6" s="298">
        <f t="shared" si="0"/>
        <v>0</v>
      </c>
      <c r="K6" s="301">
        <f t="shared" si="0"/>
        <v>32</v>
      </c>
      <c r="L6" s="300">
        <f t="shared" si="0"/>
        <v>0</v>
      </c>
      <c r="M6" s="301">
        <f t="shared" si="0"/>
        <v>0</v>
      </c>
      <c r="N6" s="298">
        <f t="shared" si="0"/>
        <v>0</v>
      </c>
      <c r="O6" s="299">
        <f t="shared" si="0"/>
        <v>16</v>
      </c>
      <c r="P6" s="316">
        <f t="shared" si="0"/>
        <v>1</v>
      </c>
      <c r="Q6" s="301">
        <f t="shared" si="0"/>
        <v>43</v>
      </c>
      <c r="R6" s="316">
        <f t="shared" si="0"/>
        <v>28</v>
      </c>
      <c r="S6" s="301">
        <f t="shared" si="0"/>
        <v>9</v>
      </c>
      <c r="T6" s="316">
        <f t="shared" si="0"/>
        <v>5</v>
      </c>
      <c r="U6" s="301">
        <f t="shared" si="0"/>
        <v>145</v>
      </c>
      <c r="V6" s="325">
        <f t="shared" si="0"/>
        <v>89</v>
      </c>
      <c r="W6" s="334">
        <f t="shared" si="0"/>
        <v>100</v>
      </c>
      <c r="X6" s="298">
        <f t="shared" si="0"/>
        <v>50</v>
      </c>
      <c r="Y6" s="301">
        <f t="shared" si="0"/>
        <v>0</v>
      </c>
      <c r="Z6" s="298">
        <f t="shared" si="0"/>
        <v>0</v>
      </c>
      <c r="AA6" s="302">
        <f>SUM(G6,I6,K6,M6,O6,Q6,S6,U6,W6,Y6)</f>
        <v>345</v>
      </c>
      <c r="AB6" s="302">
        <f>SUM(H6,J6,L6,N6,P6,R6,T6,V6,X6,Z6)</f>
        <v>173</v>
      </c>
      <c r="AC6" s="303">
        <f>AB6/AA6</f>
        <v>0.50144927536231887</v>
      </c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</row>
    <row r="7" spans="1:197" s="147" customFormat="1" ht="21" customHeight="1" thickTop="1" x14ac:dyDescent="0.3">
      <c r="A7" s="143"/>
      <c r="B7" s="152">
        <v>1</v>
      </c>
      <c r="C7" s="153" t="s">
        <v>303</v>
      </c>
      <c r="D7" s="381" t="s">
        <v>247</v>
      </c>
      <c r="E7" s="381" t="s">
        <v>247</v>
      </c>
      <c r="F7" s="145" t="s">
        <v>248</v>
      </c>
      <c r="G7" s="182">
        <v>0</v>
      </c>
      <c r="H7" s="186">
        <v>0</v>
      </c>
      <c r="I7" s="182">
        <v>0</v>
      </c>
      <c r="J7" s="184">
        <v>0</v>
      </c>
      <c r="K7" s="185">
        <v>2</v>
      </c>
      <c r="L7" s="186">
        <v>0</v>
      </c>
      <c r="M7" s="182">
        <v>0</v>
      </c>
      <c r="N7" s="184">
        <v>0</v>
      </c>
      <c r="O7" s="185">
        <v>1</v>
      </c>
      <c r="P7" s="317">
        <v>0</v>
      </c>
      <c r="Q7" s="182">
        <v>2</v>
      </c>
      <c r="R7" s="184">
        <v>1</v>
      </c>
      <c r="S7" s="182">
        <v>1</v>
      </c>
      <c r="T7" s="184">
        <v>1</v>
      </c>
      <c r="U7" s="182">
        <v>17</v>
      </c>
      <c r="V7" s="326">
        <v>9</v>
      </c>
      <c r="W7" s="335">
        <v>0</v>
      </c>
      <c r="X7" s="184">
        <v>0</v>
      </c>
      <c r="Y7" s="182">
        <v>0</v>
      </c>
      <c r="Z7" s="184">
        <v>0</v>
      </c>
      <c r="AA7" s="187">
        <f t="shared" ref="AA7:AB31" si="1">SUM(G7,I7,K7,M7,O7,Q7,S7,U7,W7,Y7)</f>
        <v>23</v>
      </c>
      <c r="AB7" s="144">
        <f t="shared" si="1"/>
        <v>11</v>
      </c>
      <c r="AC7" s="188">
        <f t="shared" ref="AC7:AC65" si="2">AB7/AA7</f>
        <v>0.47826086956521741</v>
      </c>
    </row>
    <row r="8" spans="1:197" s="147" customFormat="1" ht="23.1" customHeight="1" x14ac:dyDescent="0.3">
      <c r="A8" s="143"/>
      <c r="B8" s="144">
        <v>2</v>
      </c>
      <c r="C8" s="153" t="s">
        <v>303</v>
      </c>
      <c r="D8" s="381" t="s">
        <v>247</v>
      </c>
      <c r="E8" s="381" t="s">
        <v>247</v>
      </c>
      <c r="F8" s="145" t="s">
        <v>249</v>
      </c>
      <c r="G8" s="182">
        <v>0</v>
      </c>
      <c r="H8" s="186">
        <v>0</v>
      </c>
      <c r="I8" s="182">
        <v>0</v>
      </c>
      <c r="J8" s="184">
        <v>0</v>
      </c>
      <c r="K8" s="185">
        <v>2</v>
      </c>
      <c r="L8" s="186">
        <v>0</v>
      </c>
      <c r="M8" s="182">
        <v>0</v>
      </c>
      <c r="N8" s="184">
        <v>0</v>
      </c>
      <c r="O8" s="185">
        <v>1</v>
      </c>
      <c r="P8" s="184">
        <v>0</v>
      </c>
      <c r="Q8" s="182">
        <v>0</v>
      </c>
      <c r="R8" s="184">
        <v>0</v>
      </c>
      <c r="S8" s="182">
        <v>0</v>
      </c>
      <c r="T8" s="184">
        <v>0</v>
      </c>
      <c r="U8" s="182">
        <v>7</v>
      </c>
      <c r="V8" s="326">
        <v>5</v>
      </c>
      <c r="W8" s="335">
        <v>12</v>
      </c>
      <c r="X8" s="184">
        <v>6</v>
      </c>
      <c r="Y8" s="182">
        <v>0</v>
      </c>
      <c r="Z8" s="184">
        <v>0</v>
      </c>
      <c r="AA8" s="187">
        <f t="shared" si="1"/>
        <v>22</v>
      </c>
      <c r="AB8" s="144">
        <f t="shared" si="1"/>
        <v>11</v>
      </c>
      <c r="AC8" s="188">
        <f t="shared" si="2"/>
        <v>0.5</v>
      </c>
    </row>
    <row r="9" spans="1:197" s="147" customFormat="1" ht="23.1" customHeight="1" x14ac:dyDescent="0.3">
      <c r="A9" s="143"/>
      <c r="B9" s="152">
        <v>3</v>
      </c>
      <c r="C9" s="153" t="s">
        <v>303</v>
      </c>
      <c r="D9" s="381" t="s">
        <v>250</v>
      </c>
      <c r="E9" s="381" t="s">
        <v>250</v>
      </c>
      <c r="F9" s="145" t="s">
        <v>251</v>
      </c>
      <c r="G9" s="182">
        <v>0</v>
      </c>
      <c r="H9" s="186">
        <v>0</v>
      </c>
      <c r="I9" s="182">
        <v>0</v>
      </c>
      <c r="J9" s="184">
        <v>0</v>
      </c>
      <c r="K9" s="185">
        <v>2</v>
      </c>
      <c r="L9" s="186">
        <v>0</v>
      </c>
      <c r="M9" s="182">
        <v>0</v>
      </c>
      <c r="N9" s="184">
        <v>0</v>
      </c>
      <c r="O9" s="185">
        <v>1</v>
      </c>
      <c r="P9" s="184">
        <v>0</v>
      </c>
      <c r="Q9" s="182">
        <v>5</v>
      </c>
      <c r="R9" s="184">
        <v>4</v>
      </c>
      <c r="S9" s="182">
        <v>1</v>
      </c>
      <c r="T9" s="184">
        <v>0</v>
      </c>
      <c r="U9" s="182">
        <v>7</v>
      </c>
      <c r="V9" s="326">
        <v>4</v>
      </c>
      <c r="W9" s="335">
        <v>6</v>
      </c>
      <c r="X9" s="184">
        <v>4</v>
      </c>
      <c r="Y9" s="182">
        <v>0</v>
      </c>
      <c r="Z9" s="184">
        <v>0</v>
      </c>
      <c r="AA9" s="187">
        <f t="shared" si="1"/>
        <v>22</v>
      </c>
      <c r="AB9" s="144">
        <f t="shared" si="1"/>
        <v>12</v>
      </c>
      <c r="AC9" s="188">
        <f t="shared" si="2"/>
        <v>0.54545454545454541</v>
      </c>
    </row>
    <row r="10" spans="1:197" s="147" customFormat="1" ht="23.1" customHeight="1" x14ac:dyDescent="0.3">
      <c r="A10" s="143"/>
      <c r="B10" s="144">
        <v>4</v>
      </c>
      <c r="C10" s="153" t="s">
        <v>303</v>
      </c>
      <c r="D10" s="381" t="s">
        <v>250</v>
      </c>
      <c r="E10" s="381" t="s">
        <v>250</v>
      </c>
      <c r="F10" s="145" t="s">
        <v>252</v>
      </c>
      <c r="G10" s="182">
        <v>0</v>
      </c>
      <c r="H10" s="186">
        <v>0</v>
      </c>
      <c r="I10" s="182">
        <v>0</v>
      </c>
      <c r="J10" s="184">
        <v>0</v>
      </c>
      <c r="K10" s="185">
        <v>2</v>
      </c>
      <c r="L10" s="186">
        <v>0</v>
      </c>
      <c r="M10" s="182">
        <v>0</v>
      </c>
      <c r="N10" s="184">
        <v>0</v>
      </c>
      <c r="O10" s="185">
        <v>1</v>
      </c>
      <c r="P10" s="184">
        <v>0</v>
      </c>
      <c r="Q10" s="182">
        <v>7</v>
      </c>
      <c r="R10" s="184">
        <v>4</v>
      </c>
      <c r="S10" s="182">
        <v>3</v>
      </c>
      <c r="T10" s="184">
        <v>2</v>
      </c>
      <c r="U10" s="182">
        <v>9</v>
      </c>
      <c r="V10" s="326">
        <v>5</v>
      </c>
      <c r="W10" s="335">
        <v>5</v>
      </c>
      <c r="X10" s="184">
        <v>4</v>
      </c>
      <c r="Y10" s="182">
        <v>0</v>
      </c>
      <c r="Z10" s="184">
        <v>0</v>
      </c>
      <c r="AA10" s="187">
        <f t="shared" si="1"/>
        <v>27</v>
      </c>
      <c r="AB10" s="144">
        <f t="shared" si="1"/>
        <v>15</v>
      </c>
      <c r="AC10" s="188">
        <f t="shared" si="2"/>
        <v>0.55555555555555558</v>
      </c>
    </row>
    <row r="11" spans="1:197" s="147" customFormat="1" ht="23.1" customHeight="1" x14ac:dyDescent="0.3">
      <c r="A11" s="143"/>
      <c r="B11" s="152">
        <v>5</v>
      </c>
      <c r="C11" s="153" t="s">
        <v>303</v>
      </c>
      <c r="D11" s="381" t="s">
        <v>253</v>
      </c>
      <c r="E11" s="381" t="s">
        <v>253</v>
      </c>
      <c r="F11" s="145" t="s">
        <v>254</v>
      </c>
      <c r="G11" s="182">
        <v>0</v>
      </c>
      <c r="H11" s="186">
        <v>0</v>
      </c>
      <c r="I11" s="182">
        <v>0</v>
      </c>
      <c r="J11" s="184">
        <v>0</v>
      </c>
      <c r="K11" s="185">
        <v>2</v>
      </c>
      <c r="L11" s="186">
        <v>0</v>
      </c>
      <c r="M11" s="182">
        <v>0</v>
      </c>
      <c r="N11" s="184">
        <v>0</v>
      </c>
      <c r="O11" s="185">
        <v>1</v>
      </c>
      <c r="P11" s="184">
        <v>0</v>
      </c>
      <c r="Q11" s="182">
        <v>4</v>
      </c>
      <c r="R11" s="184">
        <v>3</v>
      </c>
      <c r="S11" s="182">
        <v>0</v>
      </c>
      <c r="T11" s="184">
        <v>0</v>
      </c>
      <c r="U11" s="182">
        <v>10</v>
      </c>
      <c r="V11" s="326">
        <v>4</v>
      </c>
      <c r="W11" s="335">
        <v>7</v>
      </c>
      <c r="X11" s="184">
        <v>0</v>
      </c>
      <c r="Y11" s="182">
        <v>0</v>
      </c>
      <c r="Z11" s="184">
        <v>0</v>
      </c>
      <c r="AA11" s="187">
        <f t="shared" si="1"/>
        <v>24</v>
      </c>
      <c r="AB11" s="144">
        <f t="shared" si="1"/>
        <v>7</v>
      </c>
      <c r="AC11" s="188">
        <f t="shared" si="2"/>
        <v>0.29166666666666669</v>
      </c>
    </row>
    <row r="12" spans="1:197" s="147" customFormat="1" ht="23.1" customHeight="1" x14ac:dyDescent="0.3">
      <c r="A12" s="143"/>
      <c r="B12" s="144">
        <v>6</v>
      </c>
      <c r="C12" s="153" t="s">
        <v>303</v>
      </c>
      <c r="D12" s="381" t="s">
        <v>255</v>
      </c>
      <c r="E12" s="381" t="s">
        <v>255</v>
      </c>
      <c r="F12" s="145" t="s">
        <v>256</v>
      </c>
      <c r="G12" s="182">
        <v>0</v>
      </c>
      <c r="H12" s="186">
        <v>0</v>
      </c>
      <c r="I12" s="182">
        <v>0</v>
      </c>
      <c r="J12" s="184">
        <v>0</v>
      </c>
      <c r="K12" s="185">
        <v>2</v>
      </c>
      <c r="L12" s="186">
        <v>0</v>
      </c>
      <c r="M12" s="182">
        <v>0</v>
      </c>
      <c r="N12" s="184">
        <v>0</v>
      </c>
      <c r="O12" s="185">
        <v>1</v>
      </c>
      <c r="P12" s="184">
        <v>0</v>
      </c>
      <c r="Q12" s="182">
        <v>4</v>
      </c>
      <c r="R12" s="184">
        <v>2</v>
      </c>
      <c r="S12" s="182">
        <v>0</v>
      </c>
      <c r="T12" s="184">
        <v>0</v>
      </c>
      <c r="U12" s="182">
        <v>11</v>
      </c>
      <c r="V12" s="326">
        <v>7</v>
      </c>
      <c r="W12" s="335">
        <v>8</v>
      </c>
      <c r="X12" s="184">
        <v>6</v>
      </c>
      <c r="Y12" s="182">
        <v>0</v>
      </c>
      <c r="Z12" s="184">
        <v>0</v>
      </c>
      <c r="AA12" s="187">
        <f t="shared" si="1"/>
        <v>26</v>
      </c>
      <c r="AB12" s="144">
        <f t="shared" si="1"/>
        <v>15</v>
      </c>
      <c r="AC12" s="188">
        <f t="shared" si="2"/>
        <v>0.57692307692307687</v>
      </c>
    </row>
    <row r="13" spans="1:197" s="147" customFormat="1" ht="23.1" customHeight="1" x14ac:dyDescent="0.3">
      <c r="A13" s="143"/>
      <c r="B13" s="152">
        <v>7</v>
      </c>
      <c r="C13" s="153" t="s">
        <v>303</v>
      </c>
      <c r="D13" s="381" t="s">
        <v>255</v>
      </c>
      <c r="E13" s="381" t="s">
        <v>255</v>
      </c>
      <c r="F13" s="145" t="s">
        <v>257</v>
      </c>
      <c r="G13" s="182">
        <v>0</v>
      </c>
      <c r="H13" s="186">
        <v>0</v>
      </c>
      <c r="I13" s="182">
        <v>0</v>
      </c>
      <c r="J13" s="184">
        <v>0</v>
      </c>
      <c r="K13" s="185">
        <v>2</v>
      </c>
      <c r="L13" s="186">
        <v>0</v>
      </c>
      <c r="M13" s="182">
        <v>0</v>
      </c>
      <c r="N13" s="184">
        <v>0</v>
      </c>
      <c r="O13" s="185">
        <v>1</v>
      </c>
      <c r="P13" s="184">
        <v>0</v>
      </c>
      <c r="Q13" s="182">
        <v>2</v>
      </c>
      <c r="R13" s="184">
        <v>2</v>
      </c>
      <c r="S13" s="182">
        <v>0</v>
      </c>
      <c r="T13" s="184">
        <v>0</v>
      </c>
      <c r="U13" s="182">
        <v>16</v>
      </c>
      <c r="V13" s="326">
        <v>9</v>
      </c>
      <c r="W13" s="335">
        <v>3</v>
      </c>
      <c r="X13" s="184">
        <v>1</v>
      </c>
      <c r="Y13" s="182">
        <v>0</v>
      </c>
      <c r="Z13" s="184">
        <v>0</v>
      </c>
      <c r="AA13" s="187">
        <f t="shared" si="1"/>
        <v>24</v>
      </c>
      <c r="AB13" s="144">
        <f t="shared" si="1"/>
        <v>12</v>
      </c>
      <c r="AC13" s="188">
        <f t="shared" si="2"/>
        <v>0.5</v>
      </c>
    </row>
    <row r="14" spans="1:197" s="147" customFormat="1" ht="23.1" customHeight="1" x14ac:dyDescent="0.3">
      <c r="A14" s="143"/>
      <c r="B14" s="144">
        <v>8</v>
      </c>
      <c r="C14" s="153" t="s">
        <v>303</v>
      </c>
      <c r="D14" s="379">
        <v>43898</v>
      </c>
      <c r="E14" s="379">
        <v>43898</v>
      </c>
      <c r="F14" s="145" t="s">
        <v>258</v>
      </c>
      <c r="G14" s="182">
        <v>0</v>
      </c>
      <c r="H14" s="186">
        <v>0</v>
      </c>
      <c r="I14" s="182">
        <v>0</v>
      </c>
      <c r="J14" s="184">
        <v>0</v>
      </c>
      <c r="K14" s="185">
        <v>2</v>
      </c>
      <c r="L14" s="186">
        <v>0</v>
      </c>
      <c r="M14" s="182">
        <v>0</v>
      </c>
      <c r="N14" s="184">
        <v>0</v>
      </c>
      <c r="O14" s="185">
        <v>1</v>
      </c>
      <c r="P14" s="184">
        <v>0</v>
      </c>
      <c r="Q14" s="182">
        <v>2</v>
      </c>
      <c r="R14" s="184">
        <v>2</v>
      </c>
      <c r="S14" s="182">
        <v>0</v>
      </c>
      <c r="T14" s="184">
        <v>0</v>
      </c>
      <c r="U14" s="182">
        <v>7</v>
      </c>
      <c r="V14" s="326">
        <v>4</v>
      </c>
      <c r="W14" s="335">
        <v>8</v>
      </c>
      <c r="X14" s="184">
        <v>2</v>
      </c>
      <c r="Y14" s="182">
        <v>0</v>
      </c>
      <c r="Z14" s="184">
        <v>0</v>
      </c>
      <c r="AA14" s="187">
        <f t="shared" si="1"/>
        <v>20</v>
      </c>
      <c r="AB14" s="144">
        <f t="shared" si="1"/>
        <v>8</v>
      </c>
      <c r="AC14" s="188">
        <f t="shared" si="2"/>
        <v>0.4</v>
      </c>
    </row>
    <row r="15" spans="1:197" s="147" customFormat="1" ht="23.1" customHeight="1" x14ac:dyDescent="0.3">
      <c r="A15" s="143"/>
      <c r="B15" s="152">
        <v>9</v>
      </c>
      <c r="C15" s="153" t="s">
        <v>303</v>
      </c>
      <c r="D15" s="379">
        <v>43929</v>
      </c>
      <c r="E15" s="379">
        <v>43929</v>
      </c>
      <c r="F15" s="145" t="s">
        <v>259</v>
      </c>
      <c r="G15" s="182">
        <v>0</v>
      </c>
      <c r="H15" s="186">
        <v>0</v>
      </c>
      <c r="I15" s="182">
        <v>0</v>
      </c>
      <c r="J15" s="184">
        <v>0</v>
      </c>
      <c r="K15" s="185">
        <v>2</v>
      </c>
      <c r="L15" s="186">
        <v>0</v>
      </c>
      <c r="M15" s="182">
        <v>0</v>
      </c>
      <c r="N15" s="184">
        <v>0</v>
      </c>
      <c r="O15" s="185">
        <v>1</v>
      </c>
      <c r="P15" s="184">
        <v>0</v>
      </c>
      <c r="Q15" s="182">
        <v>1</v>
      </c>
      <c r="R15" s="184">
        <v>0</v>
      </c>
      <c r="S15" s="182">
        <v>0</v>
      </c>
      <c r="T15" s="184">
        <v>0</v>
      </c>
      <c r="U15" s="182">
        <v>6</v>
      </c>
      <c r="V15" s="326">
        <v>5</v>
      </c>
      <c r="W15" s="335">
        <v>9</v>
      </c>
      <c r="X15" s="184">
        <v>3</v>
      </c>
      <c r="Y15" s="182">
        <v>0</v>
      </c>
      <c r="Z15" s="184">
        <v>0</v>
      </c>
      <c r="AA15" s="187">
        <f t="shared" si="1"/>
        <v>19</v>
      </c>
      <c r="AB15" s="144">
        <f t="shared" si="1"/>
        <v>8</v>
      </c>
      <c r="AC15" s="188">
        <f t="shared" si="2"/>
        <v>0.42105263157894735</v>
      </c>
    </row>
    <row r="16" spans="1:197" s="147" customFormat="1" ht="23.1" customHeight="1" x14ac:dyDescent="0.3">
      <c r="A16" s="143"/>
      <c r="B16" s="144">
        <v>10</v>
      </c>
      <c r="C16" s="153" t="s">
        <v>303</v>
      </c>
      <c r="D16" s="379">
        <v>43929</v>
      </c>
      <c r="E16" s="379">
        <v>43929</v>
      </c>
      <c r="F16" s="145" t="s">
        <v>260</v>
      </c>
      <c r="G16" s="182">
        <v>0</v>
      </c>
      <c r="H16" s="186">
        <v>0</v>
      </c>
      <c r="I16" s="182">
        <v>0</v>
      </c>
      <c r="J16" s="184">
        <v>0</v>
      </c>
      <c r="K16" s="185">
        <v>2</v>
      </c>
      <c r="L16" s="186">
        <v>0</v>
      </c>
      <c r="M16" s="182">
        <v>0</v>
      </c>
      <c r="N16" s="184">
        <v>0</v>
      </c>
      <c r="O16" s="185">
        <v>1</v>
      </c>
      <c r="P16" s="184">
        <v>1</v>
      </c>
      <c r="Q16" s="182">
        <v>4</v>
      </c>
      <c r="R16" s="184">
        <v>3</v>
      </c>
      <c r="S16" s="182">
        <v>2</v>
      </c>
      <c r="T16" s="184">
        <v>1</v>
      </c>
      <c r="U16" s="182">
        <v>12</v>
      </c>
      <c r="V16" s="326">
        <v>6</v>
      </c>
      <c r="W16" s="335">
        <v>1</v>
      </c>
      <c r="X16" s="184">
        <v>1</v>
      </c>
      <c r="Y16" s="182">
        <v>0</v>
      </c>
      <c r="Z16" s="184">
        <v>0</v>
      </c>
      <c r="AA16" s="187">
        <f t="shared" si="1"/>
        <v>22</v>
      </c>
      <c r="AB16" s="144">
        <f t="shared" si="1"/>
        <v>12</v>
      </c>
      <c r="AC16" s="188">
        <f t="shared" si="2"/>
        <v>0.54545454545454541</v>
      </c>
    </row>
    <row r="17" spans="1:29" s="147" customFormat="1" ht="23.1" customHeight="1" x14ac:dyDescent="0.3">
      <c r="A17" s="143"/>
      <c r="B17" s="152">
        <v>11</v>
      </c>
      <c r="C17" s="153" t="s">
        <v>303</v>
      </c>
      <c r="D17" s="379">
        <v>44020</v>
      </c>
      <c r="E17" s="379">
        <v>44020</v>
      </c>
      <c r="F17" s="145" t="s">
        <v>261</v>
      </c>
      <c r="G17" s="182">
        <v>0</v>
      </c>
      <c r="H17" s="186">
        <v>0</v>
      </c>
      <c r="I17" s="182">
        <v>0</v>
      </c>
      <c r="J17" s="184">
        <v>0</v>
      </c>
      <c r="K17" s="185">
        <v>2</v>
      </c>
      <c r="L17" s="186">
        <v>0</v>
      </c>
      <c r="M17" s="182">
        <v>0</v>
      </c>
      <c r="N17" s="184">
        <v>0</v>
      </c>
      <c r="O17" s="185">
        <v>1</v>
      </c>
      <c r="P17" s="184">
        <v>0</v>
      </c>
      <c r="Q17" s="182">
        <v>4</v>
      </c>
      <c r="R17" s="184">
        <v>2</v>
      </c>
      <c r="S17" s="182">
        <v>0</v>
      </c>
      <c r="T17" s="184">
        <v>0</v>
      </c>
      <c r="U17" s="182">
        <v>13</v>
      </c>
      <c r="V17" s="326">
        <v>10</v>
      </c>
      <c r="W17" s="335">
        <v>0</v>
      </c>
      <c r="X17" s="184">
        <v>0</v>
      </c>
      <c r="Y17" s="182">
        <v>0</v>
      </c>
      <c r="Z17" s="184">
        <v>0</v>
      </c>
      <c r="AA17" s="187">
        <f t="shared" si="1"/>
        <v>20</v>
      </c>
      <c r="AB17" s="144">
        <f t="shared" si="1"/>
        <v>12</v>
      </c>
      <c r="AC17" s="188">
        <f t="shared" si="2"/>
        <v>0.6</v>
      </c>
    </row>
    <row r="18" spans="1:29" s="147" customFormat="1" ht="23.1" customHeight="1" x14ac:dyDescent="0.3">
      <c r="A18" s="143"/>
      <c r="B18" s="144">
        <v>12</v>
      </c>
      <c r="C18" s="153" t="s">
        <v>303</v>
      </c>
      <c r="D18" s="379">
        <v>43930</v>
      </c>
      <c r="E18" s="379">
        <v>43930</v>
      </c>
      <c r="F18" s="145" t="s">
        <v>262</v>
      </c>
      <c r="G18" s="182">
        <v>0</v>
      </c>
      <c r="H18" s="186">
        <v>0</v>
      </c>
      <c r="I18" s="182">
        <v>0</v>
      </c>
      <c r="J18" s="184">
        <v>0</v>
      </c>
      <c r="K18" s="185">
        <v>2</v>
      </c>
      <c r="L18" s="186">
        <v>0</v>
      </c>
      <c r="M18" s="182">
        <v>0</v>
      </c>
      <c r="N18" s="184">
        <v>0</v>
      </c>
      <c r="O18" s="185">
        <v>1</v>
      </c>
      <c r="P18" s="184">
        <v>0</v>
      </c>
      <c r="Q18" s="182">
        <v>2</v>
      </c>
      <c r="R18" s="184">
        <v>1</v>
      </c>
      <c r="S18" s="182">
        <v>0</v>
      </c>
      <c r="T18" s="184">
        <v>0</v>
      </c>
      <c r="U18" s="182">
        <v>7</v>
      </c>
      <c r="V18" s="326">
        <v>6</v>
      </c>
      <c r="W18" s="335">
        <v>7</v>
      </c>
      <c r="X18" s="184">
        <v>4</v>
      </c>
      <c r="Y18" s="182">
        <v>0</v>
      </c>
      <c r="Z18" s="184">
        <v>0</v>
      </c>
      <c r="AA18" s="187">
        <f t="shared" si="1"/>
        <v>19</v>
      </c>
      <c r="AB18" s="144">
        <f t="shared" si="1"/>
        <v>11</v>
      </c>
      <c r="AC18" s="188">
        <f t="shared" si="2"/>
        <v>0.57894736842105265</v>
      </c>
    </row>
    <row r="19" spans="1:29" s="147" customFormat="1" ht="23.1" customHeight="1" x14ac:dyDescent="0.3">
      <c r="A19" s="143"/>
      <c r="B19" s="152">
        <v>13</v>
      </c>
      <c r="C19" s="153" t="s">
        <v>303</v>
      </c>
      <c r="D19" s="379">
        <v>44052</v>
      </c>
      <c r="E19" s="379">
        <v>44052</v>
      </c>
      <c r="F19" s="145" t="s">
        <v>263</v>
      </c>
      <c r="G19" s="182">
        <v>0</v>
      </c>
      <c r="H19" s="186">
        <v>0</v>
      </c>
      <c r="I19" s="182">
        <v>0</v>
      </c>
      <c r="J19" s="184">
        <v>0</v>
      </c>
      <c r="K19" s="185">
        <v>2</v>
      </c>
      <c r="L19" s="186">
        <v>0</v>
      </c>
      <c r="M19" s="182">
        <v>0</v>
      </c>
      <c r="N19" s="184">
        <v>0</v>
      </c>
      <c r="O19" s="185">
        <v>1</v>
      </c>
      <c r="P19" s="184">
        <v>0</v>
      </c>
      <c r="Q19" s="182">
        <v>3</v>
      </c>
      <c r="R19" s="184">
        <v>2</v>
      </c>
      <c r="S19" s="182">
        <v>0</v>
      </c>
      <c r="T19" s="184">
        <v>0</v>
      </c>
      <c r="U19" s="182">
        <v>5</v>
      </c>
      <c r="V19" s="326">
        <v>3</v>
      </c>
      <c r="W19" s="335">
        <v>8</v>
      </c>
      <c r="X19" s="184">
        <v>5</v>
      </c>
      <c r="Y19" s="182">
        <v>0</v>
      </c>
      <c r="Z19" s="184">
        <v>0</v>
      </c>
      <c r="AA19" s="187">
        <f t="shared" si="1"/>
        <v>19</v>
      </c>
      <c r="AB19" s="144">
        <f t="shared" si="1"/>
        <v>10</v>
      </c>
      <c r="AC19" s="188">
        <f t="shared" si="2"/>
        <v>0.52631578947368418</v>
      </c>
    </row>
    <row r="20" spans="1:29" s="147" customFormat="1" ht="23.1" customHeight="1" x14ac:dyDescent="0.3">
      <c r="A20" s="143"/>
      <c r="B20" s="144">
        <v>14</v>
      </c>
      <c r="C20" s="153" t="s">
        <v>303</v>
      </c>
      <c r="D20" s="382" t="s">
        <v>185</v>
      </c>
      <c r="E20" s="382" t="s">
        <v>185</v>
      </c>
      <c r="F20" s="145" t="s">
        <v>264</v>
      </c>
      <c r="G20" s="182">
        <v>0</v>
      </c>
      <c r="H20" s="186">
        <v>0</v>
      </c>
      <c r="I20" s="182">
        <v>0</v>
      </c>
      <c r="J20" s="184">
        <v>0</v>
      </c>
      <c r="K20" s="185">
        <v>2</v>
      </c>
      <c r="L20" s="186">
        <v>0</v>
      </c>
      <c r="M20" s="182">
        <v>0</v>
      </c>
      <c r="N20" s="184">
        <v>0</v>
      </c>
      <c r="O20" s="185">
        <v>1</v>
      </c>
      <c r="P20" s="184">
        <v>0</v>
      </c>
      <c r="Q20" s="182">
        <v>2</v>
      </c>
      <c r="R20" s="184">
        <v>2</v>
      </c>
      <c r="S20" s="182">
        <v>0</v>
      </c>
      <c r="T20" s="184">
        <v>0</v>
      </c>
      <c r="U20" s="182">
        <v>6</v>
      </c>
      <c r="V20" s="326">
        <v>4</v>
      </c>
      <c r="W20" s="335">
        <v>9</v>
      </c>
      <c r="X20" s="184">
        <v>5</v>
      </c>
      <c r="Y20" s="182">
        <v>0</v>
      </c>
      <c r="Z20" s="184">
        <v>0</v>
      </c>
      <c r="AA20" s="187">
        <f t="shared" si="1"/>
        <v>20</v>
      </c>
      <c r="AB20" s="144">
        <f t="shared" si="1"/>
        <v>11</v>
      </c>
      <c r="AC20" s="188">
        <f t="shared" si="2"/>
        <v>0.55000000000000004</v>
      </c>
    </row>
    <row r="21" spans="1:29" s="147" customFormat="1" ht="23.1" customHeight="1" x14ac:dyDescent="0.3">
      <c r="A21" s="143"/>
      <c r="B21" s="152">
        <v>15</v>
      </c>
      <c r="C21" s="153" t="s">
        <v>303</v>
      </c>
      <c r="D21" s="379">
        <v>43898</v>
      </c>
      <c r="E21" s="379">
        <v>43898</v>
      </c>
      <c r="F21" s="145" t="s">
        <v>265</v>
      </c>
      <c r="G21" s="182">
        <v>0</v>
      </c>
      <c r="H21" s="186">
        <v>0</v>
      </c>
      <c r="I21" s="182">
        <v>0</v>
      </c>
      <c r="J21" s="184">
        <v>0</v>
      </c>
      <c r="K21" s="185">
        <v>2</v>
      </c>
      <c r="L21" s="186">
        <v>0</v>
      </c>
      <c r="M21" s="182">
        <v>0</v>
      </c>
      <c r="N21" s="184">
        <v>0</v>
      </c>
      <c r="O21" s="185">
        <v>1</v>
      </c>
      <c r="P21" s="184">
        <v>0</v>
      </c>
      <c r="Q21" s="182">
        <v>0</v>
      </c>
      <c r="R21" s="184">
        <v>0</v>
      </c>
      <c r="S21" s="182">
        <v>0</v>
      </c>
      <c r="T21" s="184">
        <v>0</v>
      </c>
      <c r="U21" s="182">
        <v>5</v>
      </c>
      <c r="V21" s="326">
        <v>4</v>
      </c>
      <c r="W21" s="335">
        <v>11</v>
      </c>
      <c r="X21" s="184">
        <v>5</v>
      </c>
      <c r="Y21" s="182">
        <v>0</v>
      </c>
      <c r="Z21" s="184">
        <v>0</v>
      </c>
      <c r="AA21" s="187">
        <f t="shared" si="1"/>
        <v>19</v>
      </c>
      <c r="AB21" s="144">
        <f t="shared" si="1"/>
        <v>9</v>
      </c>
      <c r="AC21" s="188">
        <f t="shared" si="2"/>
        <v>0.47368421052631576</v>
      </c>
    </row>
    <row r="22" spans="1:29" s="147" customFormat="1" ht="23.1" customHeight="1" x14ac:dyDescent="0.3">
      <c r="A22" s="143"/>
      <c r="B22" s="144">
        <v>16</v>
      </c>
      <c r="C22" s="153" t="s">
        <v>303</v>
      </c>
      <c r="D22" s="381" t="s">
        <v>277</v>
      </c>
      <c r="E22" s="381" t="s">
        <v>277</v>
      </c>
      <c r="F22" s="145" t="s">
        <v>108</v>
      </c>
      <c r="G22" s="387">
        <v>0</v>
      </c>
      <c r="H22" s="388">
        <v>0</v>
      </c>
      <c r="I22" s="387">
        <v>0</v>
      </c>
      <c r="J22" s="389">
        <v>0</v>
      </c>
      <c r="K22" s="390">
        <v>2</v>
      </c>
      <c r="L22" s="388">
        <v>0</v>
      </c>
      <c r="M22" s="387">
        <v>0</v>
      </c>
      <c r="N22" s="389">
        <v>0</v>
      </c>
      <c r="O22" s="390">
        <v>1</v>
      </c>
      <c r="P22" s="389">
        <v>0</v>
      </c>
      <c r="Q22" s="387">
        <v>1</v>
      </c>
      <c r="R22" s="389">
        <v>0</v>
      </c>
      <c r="S22" s="387">
        <v>2</v>
      </c>
      <c r="T22" s="389">
        <v>1</v>
      </c>
      <c r="U22" s="387">
        <v>7</v>
      </c>
      <c r="V22" s="391">
        <v>4</v>
      </c>
      <c r="W22" s="392">
        <v>6</v>
      </c>
      <c r="X22" s="389">
        <v>4</v>
      </c>
      <c r="Y22" s="387">
        <v>0</v>
      </c>
      <c r="Z22" s="389">
        <v>0</v>
      </c>
      <c r="AA22" s="393">
        <f t="shared" si="1"/>
        <v>19</v>
      </c>
      <c r="AB22" s="394">
        <f t="shared" si="1"/>
        <v>9</v>
      </c>
      <c r="AC22" s="395">
        <f t="shared" si="2"/>
        <v>0.47368421052631576</v>
      </c>
    </row>
    <row r="23" spans="1:29" s="147" customFormat="1" ht="23.1" customHeight="1" x14ac:dyDescent="0.3">
      <c r="A23" s="143"/>
      <c r="B23" s="152">
        <v>17</v>
      </c>
      <c r="C23" s="153" t="s">
        <v>96</v>
      </c>
      <c r="D23" s="179"/>
      <c r="E23" s="180"/>
      <c r="F23" s="145" t="s">
        <v>108</v>
      </c>
      <c r="G23" s="182"/>
      <c r="H23" s="186"/>
      <c r="I23" s="182"/>
      <c r="J23" s="184"/>
      <c r="K23" s="185"/>
      <c r="L23" s="186"/>
      <c r="M23" s="182"/>
      <c r="N23" s="184"/>
      <c r="O23" s="185"/>
      <c r="P23" s="184"/>
      <c r="Q23" s="182"/>
      <c r="R23" s="184"/>
      <c r="S23" s="182"/>
      <c r="T23" s="184"/>
      <c r="U23" s="182"/>
      <c r="V23" s="326"/>
      <c r="W23" s="335"/>
      <c r="X23" s="184"/>
      <c r="Y23" s="182"/>
      <c r="Z23" s="184"/>
      <c r="AA23" s="187">
        <f t="shared" si="1"/>
        <v>0</v>
      </c>
      <c r="AB23" s="144">
        <f t="shared" si="1"/>
        <v>0</v>
      </c>
      <c r="AC23" s="188" t="e">
        <f t="shared" si="2"/>
        <v>#DIV/0!</v>
      </c>
    </row>
    <row r="24" spans="1:29" s="147" customFormat="1" ht="23.1" customHeight="1" x14ac:dyDescent="0.3">
      <c r="A24" s="143"/>
      <c r="B24" s="144">
        <v>18</v>
      </c>
      <c r="C24" s="153" t="s">
        <v>96</v>
      </c>
      <c r="D24" s="179"/>
      <c r="E24" s="180"/>
      <c r="F24" s="145" t="s">
        <v>108</v>
      </c>
      <c r="G24" s="182"/>
      <c r="H24" s="186"/>
      <c r="I24" s="182"/>
      <c r="J24" s="184"/>
      <c r="K24" s="185"/>
      <c r="L24" s="186"/>
      <c r="M24" s="182"/>
      <c r="N24" s="184"/>
      <c r="O24" s="185"/>
      <c r="P24" s="184"/>
      <c r="Q24" s="182"/>
      <c r="R24" s="184"/>
      <c r="S24" s="182"/>
      <c r="T24" s="184"/>
      <c r="U24" s="182"/>
      <c r="V24" s="326"/>
      <c r="W24" s="335"/>
      <c r="X24" s="184"/>
      <c r="Y24" s="182"/>
      <c r="Z24" s="184"/>
      <c r="AA24" s="187">
        <f t="shared" si="1"/>
        <v>0</v>
      </c>
      <c r="AB24" s="144">
        <f t="shared" si="1"/>
        <v>0</v>
      </c>
      <c r="AC24" s="188" t="e">
        <f t="shared" si="2"/>
        <v>#DIV/0!</v>
      </c>
    </row>
    <row r="25" spans="1:29" s="147" customFormat="1" ht="23.1" customHeight="1" x14ac:dyDescent="0.3">
      <c r="A25" s="143"/>
      <c r="B25" s="152">
        <v>19</v>
      </c>
      <c r="C25" s="153" t="s">
        <v>96</v>
      </c>
      <c r="D25" s="179"/>
      <c r="E25" s="180"/>
      <c r="F25" s="145" t="s">
        <v>108</v>
      </c>
      <c r="G25" s="182"/>
      <c r="H25" s="186"/>
      <c r="I25" s="182"/>
      <c r="J25" s="184"/>
      <c r="K25" s="185"/>
      <c r="L25" s="186"/>
      <c r="M25" s="182"/>
      <c r="N25" s="184"/>
      <c r="O25" s="185"/>
      <c r="P25" s="184"/>
      <c r="Q25" s="182"/>
      <c r="R25" s="184"/>
      <c r="S25" s="182"/>
      <c r="T25" s="184"/>
      <c r="U25" s="182"/>
      <c r="V25" s="326"/>
      <c r="W25" s="335"/>
      <c r="X25" s="184"/>
      <c r="Y25" s="182"/>
      <c r="Z25" s="184"/>
      <c r="AA25" s="187">
        <f t="shared" si="1"/>
        <v>0</v>
      </c>
      <c r="AB25" s="144">
        <f t="shared" si="1"/>
        <v>0</v>
      </c>
      <c r="AC25" s="188" t="e">
        <f t="shared" si="2"/>
        <v>#DIV/0!</v>
      </c>
    </row>
    <row r="26" spans="1:29" s="147" customFormat="1" ht="23.1" customHeight="1" x14ac:dyDescent="0.3">
      <c r="A26" s="143"/>
      <c r="B26" s="144">
        <v>20</v>
      </c>
      <c r="C26" s="153" t="s">
        <v>96</v>
      </c>
      <c r="D26" s="179"/>
      <c r="E26" s="180"/>
      <c r="F26" s="145" t="s">
        <v>108</v>
      </c>
      <c r="G26" s="182"/>
      <c r="H26" s="186"/>
      <c r="I26" s="182"/>
      <c r="J26" s="184"/>
      <c r="K26" s="185"/>
      <c r="L26" s="186"/>
      <c r="M26" s="182"/>
      <c r="N26" s="184"/>
      <c r="O26" s="185"/>
      <c r="P26" s="184"/>
      <c r="Q26" s="182"/>
      <c r="R26" s="184"/>
      <c r="S26" s="182"/>
      <c r="T26" s="184"/>
      <c r="U26" s="182"/>
      <c r="V26" s="326"/>
      <c r="W26" s="335"/>
      <c r="X26" s="184"/>
      <c r="Y26" s="182"/>
      <c r="Z26" s="184"/>
      <c r="AA26" s="187">
        <f t="shared" si="1"/>
        <v>0</v>
      </c>
      <c r="AB26" s="144">
        <f t="shared" si="1"/>
        <v>0</v>
      </c>
      <c r="AC26" s="188" t="e">
        <f t="shared" si="2"/>
        <v>#DIV/0!</v>
      </c>
    </row>
    <row r="27" spans="1:29" s="147" customFormat="1" ht="23.1" customHeight="1" x14ac:dyDescent="0.3">
      <c r="A27" s="143"/>
      <c r="B27" s="152">
        <v>21</v>
      </c>
      <c r="C27" s="153" t="s">
        <v>96</v>
      </c>
      <c r="D27" s="179"/>
      <c r="E27" s="180"/>
      <c r="F27" s="145" t="s">
        <v>108</v>
      </c>
      <c r="G27" s="182"/>
      <c r="H27" s="186"/>
      <c r="I27" s="182"/>
      <c r="J27" s="184"/>
      <c r="K27" s="185"/>
      <c r="L27" s="186"/>
      <c r="M27" s="182"/>
      <c r="N27" s="184"/>
      <c r="O27" s="185"/>
      <c r="P27" s="184"/>
      <c r="Q27" s="182"/>
      <c r="R27" s="184"/>
      <c r="S27" s="182"/>
      <c r="T27" s="184"/>
      <c r="U27" s="182"/>
      <c r="V27" s="326"/>
      <c r="W27" s="335"/>
      <c r="X27" s="184"/>
      <c r="Y27" s="182"/>
      <c r="Z27" s="184"/>
      <c r="AA27" s="187">
        <f t="shared" si="1"/>
        <v>0</v>
      </c>
      <c r="AB27" s="144">
        <f t="shared" si="1"/>
        <v>0</v>
      </c>
      <c r="AC27" s="188" t="e">
        <f t="shared" si="2"/>
        <v>#DIV/0!</v>
      </c>
    </row>
    <row r="28" spans="1:29" s="147" customFormat="1" ht="23.1" customHeight="1" x14ac:dyDescent="0.3">
      <c r="A28" s="143"/>
      <c r="B28" s="144">
        <v>22</v>
      </c>
      <c r="C28" s="153" t="s">
        <v>96</v>
      </c>
      <c r="D28" s="179"/>
      <c r="E28" s="180"/>
      <c r="F28" s="145" t="s">
        <v>108</v>
      </c>
      <c r="G28" s="182"/>
      <c r="H28" s="186"/>
      <c r="I28" s="182"/>
      <c r="J28" s="184"/>
      <c r="K28" s="185"/>
      <c r="L28" s="186"/>
      <c r="M28" s="182"/>
      <c r="N28" s="184"/>
      <c r="O28" s="185"/>
      <c r="P28" s="184"/>
      <c r="Q28" s="182"/>
      <c r="R28" s="184"/>
      <c r="S28" s="182"/>
      <c r="T28" s="184"/>
      <c r="U28" s="182"/>
      <c r="V28" s="326"/>
      <c r="W28" s="335"/>
      <c r="X28" s="184"/>
      <c r="Y28" s="182"/>
      <c r="Z28" s="184"/>
      <c r="AA28" s="187">
        <f t="shared" si="1"/>
        <v>0</v>
      </c>
      <c r="AB28" s="144">
        <f t="shared" si="1"/>
        <v>0</v>
      </c>
      <c r="AC28" s="188" t="e">
        <f t="shared" si="2"/>
        <v>#DIV/0!</v>
      </c>
    </row>
    <row r="29" spans="1:29" s="147" customFormat="1" ht="23.1" customHeight="1" x14ac:dyDescent="0.3">
      <c r="A29" s="143"/>
      <c r="B29" s="152">
        <v>23</v>
      </c>
      <c r="C29" s="153" t="s">
        <v>96</v>
      </c>
      <c r="D29" s="179"/>
      <c r="E29" s="180"/>
      <c r="F29" s="145" t="s">
        <v>108</v>
      </c>
      <c r="G29" s="182"/>
      <c r="H29" s="186"/>
      <c r="I29" s="182"/>
      <c r="J29" s="184"/>
      <c r="K29" s="185"/>
      <c r="L29" s="186"/>
      <c r="M29" s="182"/>
      <c r="N29" s="184"/>
      <c r="O29" s="185"/>
      <c r="P29" s="184"/>
      <c r="Q29" s="182"/>
      <c r="R29" s="184"/>
      <c r="S29" s="182"/>
      <c r="T29" s="184"/>
      <c r="U29" s="182"/>
      <c r="V29" s="326"/>
      <c r="W29" s="335"/>
      <c r="X29" s="184"/>
      <c r="Y29" s="182"/>
      <c r="Z29" s="184"/>
      <c r="AA29" s="187">
        <f t="shared" si="1"/>
        <v>0</v>
      </c>
      <c r="AB29" s="144">
        <f t="shared" si="1"/>
        <v>0</v>
      </c>
      <c r="AC29" s="188" t="e">
        <f t="shared" si="2"/>
        <v>#DIV/0!</v>
      </c>
    </row>
    <row r="30" spans="1:29" s="147" customFormat="1" ht="23.1" customHeight="1" x14ac:dyDescent="0.3">
      <c r="A30" s="143"/>
      <c r="B30" s="144">
        <v>24</v>
      </c>
      <c r="C30" s="153" t="s">
        <v>96</v>
      </c>
      <c r="D30" s="179"/>
      <c r="E30" s="180"/>
      <c r="F30" s="145" t="s">
        <v>108</v>
      </c>
      <c r="G30" s="182"/>
      <c r="H30" s="186"/>
      <c r="I30" s="182"/>
      <c r="J30" s="184"/>
      <c r="K30" s="185"/>
      <c r="L30" s="186"/>
      <c r="M30" s="182"/>
      <c r="N30" s="184"/>
      <c r="O30" s="185"/>
      <c r="P30" s="184"/>
      <c r="Q30" s="182"/>
      <c r="R30" s="184"/>
      <c r="S30" s="182"/>
      <c r="T30" s="184"/>
      <c r="U30" s="182"/>
      <c r="V30" s="326"/>
      <c r="W30" s="335"/>
      <c r="X30" s="184"/>
      <c r="Y30" s="182"/>
      <c r="Z30" s="184"/>
      <c r="AA30" s="187">
        <f t="shared" si="1"/>
        <v>0</v>
      </c>
      <c r="AB30" s="144">
        <f t="shared" si="1"/>
        <v>0</v>
      </c>
      <c r="AC30" s="188" t="e">
        <f t="shared" si="2"/>
        <v>#DIV/0!</v>
      </c>
    </row>
    <row r="31" spans="1:29" s="147" customFormat="1" ht="23.1" customHeight="1" x14ac:dyDescent="0.3">
      <c r="A31" s="143"/>
      <c r="B31" s="152">
        <v>25</v>
      </c>
      <c r="C31" s="153" t="s">
        <v>96</v>
      </c>
      <c r="D31" s="179"/>
      <c r="E31" s="180"/>
      <c r="F31" s="145" t="s">
        <v>108</v>
      </c>
      <c r="G31" s="182"/>
      <c r="H31" s="186"/>
      <c r="I31" s="182"/>
      <c r="J31" s="184"/>
      <c r="K31" s="185"/>
      <c r="L31" s="186"/>
      <c r="M31" s="182"/>
      <c r="N31" s="184"/>
      <c r="O31" s="185"/>
      <c r="P31" s="184"/>
      <c r="Q31" s="182"/>
      <c r="R31" s="184"/>
      <c r="S31" s="182"/>
      <c r="T31" s="184"/>
      <c r="U31" s="182"/>
      <c r="V31" s="326"/>
      <c r="W31" s="335"/>
      <c r="X31" s="184"/>
      <c r="Y31" s="182"/>
      <c r="Z31" s="184"/>
      <c r="AA31" s="187">
        <f t="shared" si="1"/>
        <v>0</v>
      </c>
      <c r="AB31" s="144">
        <f t="shared" si="1"/>
        <v>0</v>
      </c>
      <c r="AC31" s="188" t="e">
        <f t="shared" si="2"/>
        <v>#DIV/0!</v>
      </c>
    </row>
    <row r="32" spans="1:29" ht="23.45" customHeight="1" x14ac:dyDescent="0.65">
      <c r="A32" s="141"/>
      <c r="B32" s="304">
        <v>2</v>
      </c>
      <c r="C32" s="305" t="s">
        <v>104</v>
      </c>
      <c r="D32" s="306"/>
      <c r="E32" s="306"/>
      <c r="F32" s="307"/>
      <c r="G32" s="308">
        <f>SUM(G33:G46)</f>
        <v>0</v>
      </c>
      <c r="H32" s="311">
        <f t="shared" ref="H32:Z32" si="3">SUM(H33:H46)</f>
        <v>0</v>
      </c>
      <c r="I32" s="308">
        <f t="shared" si="3"/>
        <v>0</v>
      </c>
      <c r="J32" s="309">
        <f t="shared" si="3"/>
        <v>0</v>
      </c>
      <c r="K32" s="310">
        <f t="shared" si="3"/>
        <v>24</v>
      </c>
      <c r="L32" s="311">
        <f t="shared" si="3"/>
        <v>4</v>
      </c>
      <c r="M32" s="308">
        <f t="shared" si="3"/>
        <v>0</v>
      </c>
      <c r="N32" s="309">
        <f t="shared" si="3"/>
        <v>0</v>
      </c>
      <c r="O32" s="323">
        <f t="shared" si="3"/>
        <v>60</v>
      </c>
      <c r="P32" s="309">
        <f t="shared" si="3"/>
        <v>0</v>
      </c>
      <c r="Q32" s="308">
        <f t="shared" si="3"/>
        <v>27</v>
      </c>
      <c r="R32" s="309">
        <f t="shared" si="3"/>
        <v>16</v>
      </c>
      <c r="S32" s="308">
        <f t="shared" si="3"/>
        <v>23</v>
      </c>
      <c r="T32" s="309">
        <f t="shared" si="3"/>
        <v>12</v>
      </c>
      <c r="U32" s="308">
        <f t="shared" si="3"/>
        <v>113</v>
      </c>
      <c r="V32" s="327">
        <f t="shared" si="3"/>
        <v>59</v>
      </c>
      <c r="W32" s="336">
        <f t="shared" si="3"/>
        <v>412</v>
      </c>
      <c r="X32" s="309">
        <f t="shared" si="3"/>
        <v>249</v>
      </c>
      <c r="Y32" s="308">
        <f t="shared" si="3"/>
        <v>0</v>
      </c>
      <c r="Z32" s="309">
        <f t="shared" si="3"/>
        <v>0</v>
      </c>
      <c r="AA32" s="312">
        <f>SUM(G32,I32,K32,M32,O32,Q32,S32,U32,W32,Y32)</f>
        <v>659</v>
      </c>
      <c r="AB32" s="313">
        <f>SUM(H32,J32,L32,N32,P32,R32,T32,V32,X32,Z32)</f>
        <v>340</v>
      </c>
      <c r="AC32" s="314">
        <f>AB32/AA32</f>
        <v>0.51593323216995446</v>
      </c>
    </row>
    <row r="33" spans="1:29" s="147" customFormat="1" ht="23.25" customHeight="1" x14ac:dyDescent="0.25">
      <c r="A33" s="143"/>
      <c r="B33" s="144">
        <v>1</v>
      </c>
      <c r="C33" s="145" t="s">
        <v>110</v>
      </c>
      <c r="D33" s="441">
        <v>44112</v>
      </c>
      <c r="E33" s="403" t="s">
        <v>189</v>
      </c>
      <c r="F33" s="145" t="s">
        <v>266</v>
      </c>
      <c r="G33" s="182">
        <v>0</v>
      </c>
      <c r="H33" s="186">
        <v>0</v>
      </c>
      <c r="I33" s="182">
        <v>0</v>
      </c>
      <c r="J33" s="184">
        <v>0</v>
      </c>
      <c r="K33" s="185">
        <v>6</v>
      </c>
      <c r="L33" s="186">
        <v>1</v>
      </c>
      <c r="M33" s="182">
        <v>0</v>
      </c>
      <c r="N33" s="184">
        <v>0</v>
      </c>
      <c r="O33" s="185">
        <v>15</v>
      </c>
      <c r="P33" s="184">
        <v>0</v>
      </c>
      <c r="Q33" s="182">
        <v>4</v>
      </c>
      <c r="R33" s="184">
        <v>3</v>
      </c>
      <c r="S33" s="189">
        <v>2</v>
      </c>
      <c r="T33" s="190">
        <v>0</v>
      </c>
      <c r="U33" s="182">
        <v>29</v>
      </c>
      <c r="V33" s="326">
        <v>17</v>
      </c>
      <c r="W33" s="335">
        <v>112</v>
      </c>
      <c r="X33" s="184">
        <v>62</v>
      </c>
      <c r="Y33" s="182">
        <v>0</v>
      </c>
      <c r="Z33" s="184">
        <v>0</v>
      </c>
      <c r="AA33" s="187">
        <f t="shared" ref="AA33:AB109" si="4">SUM(G33,I33,K33,M33,O33,Q33,S33,U33,W33,Y33)</f>
        <v>168</v>
      </c>
      <c r="AB33" s="144">
        <f t="shared" si="4"/>
        <v>83</v>
      </c>
      <c r="AC33" s="188">
        <f t="shared" si="2"/>
        <v>0.49404761904761907</v>
      </c>
    </row>
    <row r="34" spans="1:29" s="147" customFormat="1" ht="23.1" customHeight="1" x14ac:dyDescent="0.3">
      <c r="A34" s="143"/>
      <c r="B34" s="144">
        <v>2</v>
      </c>
      <c r="C34" s="145" t="s">
        <v>111</v>
      </c>
      <c r="D34" s="381" t="s">
        <v>192</v>
      </c>
      <c r="E34" s="403" t="s">
        <v>267</v>
      </c>
      <c r="F34" s="181" t="s">
        <v>268</v>
      </c>
      <c r="G34" s="182">
        <v>0</v>
      </c>
      <c r="H34" s="186">
        <v>0</v>
      </c>
      <c r="I34" s="182">
        <v>0</v>
      </c>
      <c r="J34" s="184">
        <v>0</v>
      </c>
      <c r="K34" s="185">
        <v>6</v>
      </c>
      <c r="L34" s="186">
        <v>1</v>
      </c>
      <c r="M34" s="182">
        <v>0</v>
      </c>
      <c r="N34" s="184">
        <v>0</v>
      </c>
      <c r="O34" s="185">
        <v>15</v>
      </c>
      <c r="P34" s="184">
        <v>0</v>
      </c>
      <c r="Q34" s="182">
        <v>7</v>
      </c>
      <c r="R34" s="184">
        <v>4</v>
      </c>
      <c r="S34" s="183">
        <v>4</v>
      </c>
      <c r="T34" s="190">
        <v>1</v>
      </c>
      <c r="U34" s="185">
        <v>24</v>
      </c>
      <c r="V34" s="326">
        <v>10</v>
      </c>
      <c r="W34" s="335">
        <v>99</v>
      </c>
      <c r="X34" s="184">
        <v>63</v>
      </c>
      <c r="Y34" s="182">
        <v>0</v>
      </c>
      <c r="Z34" s="184">
        <v>0</v>
      </c>
      <c r="AA34" s="187">
        <f t="shared" si="4"/>
        <v>155</v>
      </c>
      <c r="AB34" s="144">
        <f t="shared" si="4"/>
        <v>79</v>
      </c>
      <c r="AC34" s="188">
        <f t="shared" si="2"/>
        <v>0.50967741935483868</v>
      </c>
    </row>
    <row r="35" spans="1:29" s="147" customFormat="1" ht="23.1" customHeight="1" x14ac:dyDescent="0.3">
      <c r="A35" s="143"/>
      <c r="B35" s="144">
        <v>3</v>
      </c>
      <c r="C35" s="145" t="s">
        <v>112</v>
      </c>
      <c r="D35" s="382">
        <v>44021</v>
      </c>
      <c r="E35" s="440">
        <v>44143</v>
      </c>
      <c r="F35" s="181" t="s">
        <v>269</v>
      </c>
      <c r="G35" s="182">
        <v>0</v>
      </c>
      <c r="H35" s="186">
        <v>0</v>
      </c>
      <c r="I35" s="182">
        <v>0</v>
      </c>
      <c r="J35" s="184">
        <v>0</v>
      </c>
      <c r="K35" s="185">
        <v>6</v>
      </c>
      <c r="L35" s="186">
        <v>1</v>
      </c>
      <c r="M35" s="182">
        <v>0</v>
      </c>
      <c r="N35" s="184">
        <v>0</v>
      </c>
      <c r="O35" s="185">
        <v>15</v>
      </c>
      <c r="P35" s="184">
        <v>0</v>
      </c>
      <c r="Q35" s="182">
        <v>9</v>
      </c>
      <c r="R35" s="184">
        <v>5</v>
      </c>
      <c r="S35" s="182">
        <v>7</v>
      </c>
      <c r="T35" s="184">
        <v>4</v>
      </c>
      <c r="U35" s="182">
        <v>32</v>
      </c>
      <c r="V35" s="326">
        <v>17</v>
      </c>
      <c r="W35" s="335">
        <v>101</v>
      </c>
      <c r="X35" s="184">
        <v>64</v>
      </c>
      <c r="Y35" s="182">
        <v>0</v>
      </c>
      <c r="Z35" s="184">
        <v>0</v>
      </c>
      <c r="AA35" s="187">
        <f t="shared" si="4"/>
        <v>170</v>
      </c>
      <c r="AB35" s="144">
        <f t="shared" si="4"/>
        <v>91</v>
      </c>
      <c r="AC35" s="188">
        <f t="shared" si="2"/>
        <v>0.53529411764705881</v>
      </c>
    </row>
    <row r="36" spans="1:29" s="147" customFormat="1" ht="23.1" customHeight="1" x14ac:dyDescent="0.3">
      <c r="A36" s="143"/>
      <c r="B36" s="144">
        <v>4</v>
      </c>
      <c r="C36" s="145" t="s">
        <v>113</v>
      </c>
      <c r="D36" s="381" t="s">
        <v>270</v>
      </c>
      <c r="E36" s="403" t="s">
        <v>271</v>
      </c>
      <c r="F36" s="181" t="s">
        <v>272</v>
      </c>
      <c r="G36" s="182">
        <v>0</v>
      </c>
      <c r="H36" s="186">
        <v>0</v>
      </c>
      <c r="I36" s="182">
        <v>0</v>
      </c>
      <c r="J36" s="184">
        <v>0</v>
      </c>
      <c r="K36" s="185">
        <v>6</v>
      </c>
      <c r="L36" s="186">
        <v>1</v>
      </c>
      <c r="M36" s="182">
        <v>0</v>
      </c>
      <c r="N36" s="184">
        <v>0</v>
      </c>
      <c r="O36" s="185">
        <v>15</v>
      </c>
      <c r="P36" s="184">
        <v>0</v>
      </c>
      <c r="Q36" s="182">
        <v>7</v>
      </c>
      <c r="R36" s="184">
        <v>4</v>
      </c>
      <c r="S36" s="182">
        <v>10</v>
      </c>
      <c r="T36" s="184">
        <v>7</v>
      </c>
      <c r="U36" s="182">
        <v>28</v>
      </c>
      <c r="V36" s="326">
        <v>15</v>
      </c>
      <c r="W36" s="335">
        <v>100</v>
      </c>
      <c r="X36" s="184">
        <v>60</v>
      </c>
      <c r="Y36" s="182">
        <v>0</v>
      </c>
      <c r="Z36" s="184">
        <v>0</v>
      </c>
      <c r="AA36" s="187">
        <f t="shared" si="4"/>
        <v>166</v>
      </c>
      <c r="AB36" s="144">
        <f t="shared" si="4"/>
        <v>87</v>
      </c>
      <c r="AC36" s="188">
        <f t="shared" si="2"/>
        <v>0.52409638554216864</v>
      </c>
    </row>
    <row r="37" spans="1:29" s="147" customFormat="1" ht="23.1" customHeight="1" x14ac:dyDescent="0.3">
      <c r="A37" s="143"/>
      <c r="B37" s="144">
        <v>5</v>
      </c>
      <c r="C37" s="145" t="s">
        <v>114</v>
      </c>
      <c r="D37" s="179"/>
      <c r="E37" s="180"/>
      <c r="F37" s="181"/>
      <c r="G37" s="182"/>
      <c r="H37" s="186"/>
      <c r="I37" s="182"/>
      <c r="J37" s="184"/>
      <c r="K37" s="185"/>
      <c r="L37" s="186"/>
      <c r="M37" s="182"/>
      <c r="N37" s="184"/>
      <c r="O37" s="185"/>
      <c r="P37" s="186"/>
      <c r="Q37" s="182"/>
      <c r="R37" s="184"/>
      <c r="S37" s="185"/>
      <c r="T37" s="184"/>
      <c r="U37" s="182"/>
      <c r="V37" s="326"/>
      <c r="W37" s="335"/>
      <c r="X37" s="184"/>
      <c r="Y37" s="182"/>
      <c r="Z37" s="184"/>
      <c r="AA37" s="187"/>
      <c r="AB37" s="144"/>
      <c r="AC37" s="188"/>
    </row>
    <row r="38" spans="1:29" s="147" customFormat="1" ht="23.1" customHeight="1" x14ac:dyDescent="0.3">
      <c r="A38" s="143"/>
      <c r="B38" s="144">
        <v>6</v>
      </c>
      <c r="C38" s="145" t="s">
        <v>115</v>
      </c>
      <c r="D38" s="179"/>
      <c r="E38" s="180"/>
      <c r="F38" s="181"/>
      <c r="G38" s="182"/>
      <c r="H38" s="186"/>
      <c r="I38" s="182"/>
      <c r="J38" s="184"/>
      <c r="K38" s="185"/>
      <c r="L38" s="186"/>
      <c r="M38" s="182"/>
      <c r="N38" s="184"/>
      <c r="O38" s="185"/>
      <c r="P38" s="186"/>
      <c r="Q38" s="182"/>
      <c r="R38" s="184"/>
      <c r="S38" s="185"/>
      <c r="T38" s="184"/>
      <c r="U38" s="182"/>
      <c r="V38" s="326"/>
      <c r="W38" s="335"/>
      <c r="X38" s="184"/>
      <c r="Y38" s="182"/>
      <c r="Z38" s="184"/>
      <c r="AA38" s="187"/>
      <c r="AB38" s="144"/>
      <c r="AC38" s="188"/>
    </row>
    <row r="39" spans="1:29" s="147" customFormat="1" ht="23.1" customHeight="1" x14ac:dyDescent="0.3">
      <c r="A39" s="143"/>
      <c r="B39" s="144">
        <v>7</v>
      </c>
      <c r="C39" s="145" t="s">
        <v>116</v>
      </c>
      <c r="D39" s="179"/>
      <c r="E39" s="180"/>
      <c r="F39" s="181"/>
      <c r="G39" s="182"/>
      <c r="H39" s="186"/>
      <c r="I39" s="182"/>
      <c r="J39" s="184"/>
      <c r="K39" s="185"/>
      <c r="L39" s="186"/>
      <c r="M39" s="182"/>
      <c r="N39" s="184"/>
      <c r="O39" s="185"/>
      <c r="P39" s="186"/>
      <c r="Q39" s="182"/>
      <c r="R39" s="184"/>
      <c r="S39" s="185"/>
      <c r="T39" s="184"/>
      <c r="U39" s="182"/>
      <c r="V39" s="326"/>
      <c r="W39" s="335"/>
      <c r="X39" s="184"/>
      <c r="Y39" s="182"/>
      <c r="Z39" s="184"/>
      <c r="AA39" s="187"/>
      <c r="AB39" s="144"/>
      <c r="AC39" s="188"/>
    </row>
    <row r="40" spans="1:29" s="147" customFormat="1" ht="23.1" customHeight="1" x14ac:dyDescent="0.3">
      <c r="A40" s="143"/>
      <c r="B40" s="144">
        <v>8</v>
      </c>
      <c r="C40" s="145" t="s">
        <v>117</v>
      </c>
      <c r="D40" s="179"/>
      <c r="E40" s="180"/>
      <c r="F40" s="181"/>
      <c r="G40" s="182"/>
      <c r="H40" s="186"/>
      <c r="I40" s="182"/>
      <c r="J40" s="184"/>
      <c r="K40" s="185"/>
      <c r="L40" s="186"/>
      <c r="M40" s="182"/>
      <c r="N40" s="184"/>
      <c r="O40" s="185"/>
      <c r="P40" s="186"/>
      <c r="Q40" s="182"/>
      <c r="R40" s="184"/>
      <c r="S40" s="185"/>
      <c r="T40" s="184"/>
      <c r="U40" s="182"/>
      <c r="V40" s="326"/>
      <c r="W40" s="335"/>
      <c r="X40" s="184"/>
      <c r="Y40" s="182"/>
      <c r="Z40" s="184"/>
      <c r="AA40" s="187"/>
      <c r="AB40" s="144"/>
      <c r="AC40" s="188"/>
    </row>
    <row r="41" spans="1:29" s="147" customFormat="1" ht="23.1" customHeight="1" x14ac:dyDescent="0.3">
      <c r="A41" s="143"/>
      <c r="B41" s="144">
        <v>9</v>
      </c>
      <c r="C41" s="145" t="s">
        <v>118</v>
      </c>
      <c r="D41" s="179"/>
      <c r="E41" s="180"/>
      <c r="F41" s="181"/>
      <c r="G41" s="182"/>
      <c r="H41" s="186"/>
      <c r="I41" s="182"/>
      <c r="J41" s="184"/>
      <c r="K41" s="185"/>
      <c r="L41" s="186"/>
      <c r="M41" s="182"/>
      <c r="N41" s="184"/>
      <c r="O41" s="185"/>
      <c r="P41" s="186"/>
      <c r="Q41" s="182"/>
      <c r="R41" s="184"/>
      <c r="S41" s="185"/>
      <c r="T41" s="184"/>
      <c r="U41" s="182"/>
      <c r="V41" s="326"/>
      <c r="W41" s="335"/>
      <c r="X41" s="184"/>
      <c r="Y41" s="182"/>
      <c r="Z41" s="184"/>
      <c r="AA41" s="187">
        <f t="shared" si="4"/>
        <v>0</v>
      </c>
      <c r="AB41" s="144">
        <f t="shared" si="4"/>
        <v>0</v>
      </c>
      <c r="AC41" s="188" t="e">
        <f t="shared" si="2"/>
        <v>#DIV/0!</v>
      </c>
    </row>
    <row r="42" spans="1:29" s="147" customFormat="1" ht="23.1" customHeight="1" x14ac:dyDescent="0.3">
      <c r="A42" s="143"/>
      <c r="B42" s="144">
        <v>10</v>
      </c>
      <c r="C42" s="145" t="s">
        <v>119</v>
      </c>
      <c r="D42" s="179"/>
      <c r="E42" s="180"/>
      <c r="F42" s="181"/>
      <c r="G42" s="182"/>
      <c r="H42" s="186"/>
      <c r="I42" s="182"/>
      <c r="J42" s="184"/>
      <c r="K42" s="185"/>
      <c r="L42" s="186"/>
      <c r="M42" s="182"/>
      <c r="N42" s="184"/>
      <c r="O42" s="185"/>
      <c r="P42" s="184"/>
      <c r="Q42" s="182"/>
      <c r="R42" s="184"/>
      <c r="S42" s="182"/>
      <c r="T42" s="184"/>
      <c r="U42" s="182"/>
      <c r="V42" s="326"/>
      <c r="W42" s="335"/>
      <c r="X42" s="184"/>
      <c r="Y42" s="182"/>
      <c r="Z42" s="184"/>
      <c r="AA42" s="187">
        <f t="shared" si="4"/>
        <v>0</v>
      </c>
      <c r="AB42" s="144">
        <f t="shared" si="4"/>
        <v>0</v>
      </c>
      <c r="AC42" s="188" t="e">
        <f t="shared" si="2"/>
        <v>#DIV/0!</v>
      </c>
    </row>
    <row r="43" spans="1:29" s="147" customFormat="1" ht="23.1" customHeight="1" x14ac:dyDescent="0.3">
      <c r="A43" s="143"/>
      <c r="B43" s="144">
        <v>11</v>
      </c>
      <c r="C43" s="145" t="s">
        <v>120</v>
      </c>
      <c r="D43" s="179"/>
      <c r="E43" s="180"/>
      <c r="F43" s="181"/>
      <c r="G43" s="182"/>
      <c r="H43" s="186"/>
      <c r="I43" s="182"/>
      <c r="J43" s="184"/>
      <c r="K43" s="185"/>
      <c r="L43" s="186"/>
      <c r="M43" s="182"/>
      <c r="N43" s="184"/>
      <c r="O43" s="185"/>
      <c r="P43" s="184"/>
      <c r="Q43" s="182"/>
      <c r="R43" s="184"/>
      <c r="S43" s="182"/>
      <c r="T43" s="184"/>
      <c r="U43" s="182"/>
      <c r="V43" s="326"/>
      <c r="W43" s="335"/>
      <c r="X43" s="184"/>
      <c r="Y43" s="182"/>
      <c r="Z43" s="184"/>
      <c r="AA43" s="187">
        <f t="shared" si="4"/>
        <v>0</v>
      </c>
      <c r="AB43" s="144">
        <f t="shared" si="4"/>
        <v>0</v>
      </c>
      <c r="AC43" s="188" t="e">
        <f t="shared" si="2"/>
        <v>#DIV/0!</v>
      </c>
    </row>
    <row r="44" spans="1:29" s="147" customFormat="1" ht="23.1" customHeight="1" x14ac:dyDescent="0.3">
      <c r="A44" s="143"/>
      <c r="B44" s="144">
        <v>12</v>
      </c>
      <c r="C44" s="145" t="s">
        <v>121</v>
      </c>
      <c r="D44" s="179"/>
      <c r="E44" s="180"/>
      <c r="F44" s="181"/>
      <c r="G44" s="182"/>
      <c r="H44" s="186"/>
      <c r="I44" s="182"/>
      <c r="J44" s="184"/>
      <c r="K44" s="185"/>
      <c r="L44" s="186"/>
      <c r="M44" s="182"/>
      <c r="N44" s="184"/>
      <c r="O44" s="185"/>
      <c r="P44" s="184"/>
      <c r="Q44" s="182"/>
      <c r="R44" s="184"/>
      <c r="S44" s="182"/>
      <c r="T44" s="184"/>
      <c r="U44" s="182"/>
      <c r="V44" s="326"/>
      <c r="W44" s="335"/>
      <c r="X44" s="184"/>
      <c r="Y44" s="182"/>
      <c r="Z44" s="184"/>
      <c r="AA44" s="187"/>
      <c r="AB44" s="144"/>
      <c r="AC44" s="188"/>
    </row>
    <row r="45" spans="1:29" s="147" customFormat="1" ht="23.1" customHeight="1" x14ac:dyDescent="0.3">
      <c r="A45" s="143"/>
      <c r="B45" s="144">
        <v>13</v>
      </c>
      <c r="C45" s="145" t="s">
        <v>122</v>
      </c>
      <c r="D45" s="179"/>
      <c r="E45" s="180"/>
      <c r="F45" s="181"/>
      <c r="G45" s="182"/>
      <c r="H45" s="186"/>
      <c r="I45" s="182"/>
      <c r="J45" s="184"/>
      <c r="K45" s="185"/>
      <c r="L45" s="186"/>
      <c r="M45" s="182"/>
      <c r="N45" s="184"/>
      <c r="O45" s="185"/>
      <c r="P45" s="184"/>
      <c r="Q45" s="182"/>
      <c r="R45" s="184"/>
      <c r="S45" s="182"/>
      <c r="T45" s="184"/>
      <c r="U45" s="182"/>
      <c r="V45" s="326"/>
      <c r="W45" s="335"/>
      <c r="X45" s="184"/>
      <c r="Y45" s="182"/>
      <c r="Z45" s="184"/>
      <c r="AA45" s="187">
        <f t="shared" si="4"/>
        <v>0</v>
      </c>
      <c r="AB45" s="144">
        <f t="shared" si="4"/>
        <v>0</v>
      </c>
      <c r="AC45" s="188" t="e">
        <f t="shared" si="2"/>
        <v>#DIV/0!</v>
      </c>
    </row>
    <row r="46" spans="1:29" s="147" customFormat="1" ht="23.45" customHeight="1" thickBot="1" x14ac:dyDescent="0.35">
      <c r="A46" s="143"/>
      <c r="B46" s="148">
        <v>14</v>
      </c>
      <c r="C46" s="149" t="s">
        <v>123</v>
      </c>
      <c r="D46" s="191"/>
      <c r="E46" s="192"/>
      <c r="F46" s="193"/>
      <c r="G46" s="194"/>
      <c r="H46" s="197"/>
      <c r="I46" s="194"/>
      <c r="J46" s="195"/>
      <c r="K46" s="196"/>
      <c r="L46" s="197"/>
      <c r="M46" s="194"/>
      <c r="N46" s="195"/>
      <c r="O46" s="196"/>
      <c r="P46" s="195"/>
      <c r="Q46" s="194"/>
      <c r="R46" s="195"/>
      <c r="S46" s="194"/>
      <c r="T46" s="195"/>
      <c r="U46" s="194"/>
      <c r="V46" s="328"/>
      <c r="W46" s="337"/>
      <c r="X46" s="195"/>
      <c r="Y46" s="194"/>
      <c r="Z46" s="195"/>
      <c r="AA46" s="198">
        <f t="shared" si="4"/>
        <v>0</v>
      </c>
      <c r="AB46" s="148">
        <f t="shared" si="4"/>
        <v>0</v>
      </c>
      <c r="AC46" s="199" t="e">
        <f t="shared" si="2"/>
        <v>#DIV/0!</v>
      </c>
    </row>
    <row r="47" spans="1:29" ht="23.45" customHeight="1" thickTop="1" x14ac:dyDescent="0.65">
      <c r="A47" s="141"/>
      <c r="B47" s="166">
        <v>3</v>
      </c>
      <c r="C47" s="142" t="s">
        <v>105</v>
      </c>
      <c r="D47" s="171"/>
      <c r="E47" s="171"/>
      <c r="F47" s="200"/>
      <c r="G47" s="172">
        <f>SUM(G48:G55)</f>
        <v>0</v>
      </c>
      <c r="H47" s="175">
        <f t="shared" ref="H47:Z47" si="5">SUM(H48:H55)</f>
        <v>0</v>
      </c>
      <c r="I47" s="172">
        <f t="shared" si="5"/>
        <v>0</v>
      </c>
      <c r="J47" s="173">
        <f t="shared" si="5"/>
        <v>0</v>
      </c>
      <c r="K47" s="174">
        <f t="shared" si="5"/>
        <v>0</v>
      </c>
      <c r="L47" s="175">
        <f t="shared" si="5"/>
        <v>0</v>
      </c>
      <c r="M47" s="172">
        <f t="shared" si="5"/>
        <v>0</v>
      </c>
      <c r="N47" s="173">
        <f t="shared" si="5"/>
        <v>0</v>
      </c>
      <c r="O47" s="174">
        <f t="shared" si="5"/>
        <v>0</v>
      </c>
      <c r="P47" s="173">
        <f t="shared" si="5"/>
        <v>0</v>
      </c>
      <c r="Q47" s="172">
        <f t="shared" si="5"/>
        <v>0</v>
      </c>
      <c r="R47" s="173">
        <f t="shared" si="5"/>
        <v>0</v>
      </c>
      <c r="S47" s="172">
        <f t="shared" si="5"/>
        <v>0</v>
      </c>
      <c r="T47" s="173">
        <f t="shared" si="5"/>
        <v>0</v>
      </c>
      <c r="U47" s="172">
        <f t="shared" si="5"/>
        <v>0</v>
      </c>
      <c r="V47" s="329">
        <f t="shared" si="5"/>
        <v>0</v>
      </c>
      <c r="W47" s="338">
        <f t="shared" si="5"/>
        <v>0</v>
      </c>
      <c r="X47" s="173">
        <f t="shared" si="5"/>
        <v>0</v>
      </c>
      <c r="Y47" s="172">
        <f t="shared" si="5"/>
        <v>0</v>
      </c>
      <c r="Z47" s="173">
        <f t="shared" si="5"/>
        <v>0</v>
      </c>
      <c r="AA47" s="176">
        <f t="shared" si="4"/>
        <v>0</v>
      </c>
      <c r="AB47" s="177">
        <f t="shared" si="4"/>
        <v>0</v>
      </c>
      <c r="AC47" s="178" t="e">
        <f>AB47/AA47</f>
        <v>#DIV/0!</v>
      </c>
    </row>
    <row r="48" spans="1:29" s="147" customFormat="1" ht="23.25" customHeight="1" x14ac:dyDescent="0.3">
      <c r="A48" s="143"/>
      <c r="B48" s="144">
        <v>1</v>
      </c>
      <c r="C48" s="145" t="s">
        <v>126</v>
      </c>
      <c r="D48" s="179"/>
      <c r="E48" s="180"/>
      <c r="F48" s="357" t="s">
        <v>107</v>
      </c>
      <c r="G48" s="182"/>
      <c r="H48" s="186"/>
      <c r="I48" s="182"/>
      <c r="J48" s="184"/>
      <c r="K48" s="185"/>
      <c r="L48" s="186"/>
      <c r="M48" s="182"/>
      <c r="N48" s="184"/>
      <c r="O48" s="185"/>
      <c r="P48" s="184"/>
      <c r="Q48" s="182"/>
      <c r="R48" s="184"/>
      <c r="S48" s="322"/>
      <c r="T48" s="295"/>
      <c r="U48" s="185"/>
      <c r="V48" s="326"/>
      <c r="W48" s="335"/>
      <c r="X48" s="184"/>
      <c r="Y48" s="182"/>
      <c r="Z48" s="184"/>
      <c r="AA48" s="187">
        <f t="shared" si="4"/>
        <v>0</v>
      </c>
      <c r="AB48" s="144">
        <f t="shared" si="4"/>
        <v>0</v>
      </c>
      <c r="AC48" s="188" t="e">
        <f t="shared" si="2"/>
        <v>#DIV/0!</v>
      </c>
    </row>
    <row r="49" spans="1:29" s="147" customFormat="1" ht="23.1" customHeight="1" x14ac:dyDescent="0.3">
      <c r="A49" s="143"/>
      <c r="B49" s="144">
        <v>2</v>
      </c>
      <c r="C49" s="145"/>
      <c r="D49" s="179"/>
      <c r="E49" s="180"/>
      <c r="F49" s="181"/>
      <c r="G49" s="182"/>
      <c r="H49" s="186"/>
      <c r="I49" s="182"/>
      <c r="J49" s="184"/>
      <c r="K49" s="185"/>
      <c r="L49" s="186"/>
      <c r="M49" s="182"/>
      <c r="N49" s="184"/>
      <c r="O49" s="185"/>
      <c r="P49" s="184"/>
      <c r="Q49" s="182"/>
      <c r="R49" s="184"/>
      <c r="S49" s="182"/>
      <c r="T49" s="184"/>
      <c r="U49" s="182"/>
      <c r="V49" s="326"/>
      <c r="W49" s="335"/>
      <c r="X49" s="184"/>
      <c r="Y49" s="182"/>
      <c r="Z49" s="184"/>
      <c r="AA49" s="187">
        <f t="shared" si="4"/>
        <v>0</v>
      </c>
      <c r="AB49" s="144">
        <f t="shared" si="4"/>
        <v>0</v>
      </c>
      <c r="AC49" s="188" t="e">
        <f t="shared" si="2"/>
        <v>#DIV/0!</v>
      </c>
    </row>
    <row r="50" spans="1:29" s="147" customFormat="1" ht="23.1" customHeight="1" x14ac:dyDescent="0.3">
      <c r="A50" s="143"/>
      <c r="B50" s="144">
        <v>3</v>
      </c>
      <c r="C50" s="145"/>
      <c r="D50" s="179"/>
      <c r="E50" s="180"/>
      <c r="F50" s="181"/>
      <c r="G50" s="182"/>
      <c r="H50" s="186"/>
      <c r="I50" s="182"/>
      <c r="J50" s="184"/>
      <c r="K50" s="185"/>
      <c r="L50" s="186"/>
      <c r="M50" s="182"/>
      <c r="N50" s="184"/>
      <c r="O50" s="185"/>
      <c r="P50" s="184"/>
      <c r="Q50" s="182"/>
      <c r="R50" s="184"/>
      <c r="S50" s="182"/>
      <c r="T50" s="184"/>
      <c r="U50" s="182"/>
      <c r="V50" s="326"/>
      <c r="W50" s="335"/>
      <c r="X50" s="184"/>
      <c r="Y50" s="182"/>
      <c r="Z50" s="184"/>
      <c r="AA50" s="187">
        <f t="shared" si="4"/>
        <v>0</v>
      </c>
      <c r="AB50" s="144">
        <f t="shared" si="4"/>
        <v>0</v>
      </c>
      <c r="AC50" s="188" t="e">
        <f t="shared" si="2"/>
        <v>#DIV/0!</v>
      </c>
    </row>
    <row r="51" spans="1:29" s="147" customFormat="1" ht="23.1" customHeight="1" x14ac:dyDescent="0.3">
      <c r="A51" s="143"/>
      <c r="B51" s="144">
        <v>4</v>
      </c>
      <c r="C51" s="145"/>
      <c r="D51" s="179"/>
      <c r="E51" s="180"/>
      <c r="F51" s="181"/>
      <c r="G51" s="182"/>
      <c r="H51" s="186"/>
      <c r="I51" s="182"/>
      <c r="J51" s="184"/>
      <c r="K51" s="185"/>
      <c r="L51" s="186"/>
      <c r="M51" s="182"/>
      <c r="N51" s="184"/>
      <c r="O51" s="185"/>
      <c r="P51" s="184"/>
      <c r="Q51" s="182"/>
      <c r="R51" s="184"/>
      <c r="S51" s="182"/>
      <c r="T51" s="184"/>
      <c r="U51" s="182"/>
      <c r="V51" s="326"/>
      <c r="W51" s="335"/>
      <c r="X51" s="184"/>
      <c r="Y51" s="182"/>
      <c r="Z51" s="184"/>
      <c r="AA51" s="187">
        <f t="shared" si="4"/>
        <v>0</v>
      </c>
      <c r="AB51" s="144">
        <f t="shared" si="4"/>
        <v>0</v>
      </c>
      <c r="AC51" s="188" t="e">
        <f t="shared" si="2"/>
        <v>#DIV/0!</v>
      </c>
    </row>
    <row r="52" spans="1:29" s="147" customFormat="1" ht="23.1" customHeight="1" x14ac:dyDescent="0.3">
      <c r="A52" s="143"/>
      <c r="B52" s="144">
        <v>5</v>
      </c>
      <c r="C52" s="145"/>
      <c r="D52" s="179"/>
      <c r="E52" s="180"/>
      <c r="F52" s="181"/>
      <c r="G52" s="182"/>
      <c r="H52" s="186"/>
      <c r="I52" s="182"/>
      <c r="J52" s="184"/>
      <c r="K52" s="185"/>
      <c r="L52" s="186"/>
      <c r="M52" s="182"/>
      <c r="N52" s="184"/>
      <c r="O52" s="185"/>
      <c r="P52" s="184"/>
      <c r="Q52" s="182"/>
      <c r="R52" s="184"/>
      <c r="S52" s="182"/>
      <c r="T52" s="184"/>
      <c r="U52" s="182"/>
      <c r="V52" s="326"/>
      <c r="W52" s="335"/>
      <c r="X52" s="184"/>
      <c r="Y52" s="182"/>
      <c r="Z52" s="184"/>
      <c r="AA52" s="187">
        <f t="shared" si="4"/>
        <v>0</v>
      </c>
      <c r="AB52" s="144">
        <f t="shared" si="4"/>
        <v>0</v>
      </c>
      <c r="AC52" s="188" t="e">
        <f t="shared" si="2"/>
        <v>#DIV/0!</v>
      </c>
    </row>
    <row r="53" spans="1:29" s="147" customFormat="1" ht="23.1" customHeight="1" x14ac:dyDescent="0.3">
      <c r="A53" s="143"/>
      <c r="B53" s="144">
        <v>6</v>
      </c>
      <c r="C53" s="145"/>
      <c r="D53" s="179"/>
      <c r="E53" s="180"/>
      <c r="F53" s="181"/>
      <c r="G53" s="182"/>
      <c r="H53" s="186"/>
      <c r="I53" s="182"/>
      <c r="J53" s="184"/>
      <c r="K53" s="185"/>
      <c r="L53" s="186"/>
      <c r="M53" s="182"/>
      <c r="N53" s="184"/>
      <c r="O53" s="185"/>
      <c r="P53" s="184"/>
      <c r="Q53" s="182"/>
      <c r="R53" s="184"/>
      <c r="S53" s="182"/>
      <c r="T53" s="184"/>
      <c r="U53" s="182"/>
      <c r="V53" s="326"/>
      <c r="W53" s="335"/>
      <c r="X53" s="184"/>
      <c r="Y53" s="182"/>
      <c r="Z53" s="184"/>
      <c r="AA53" s="187">
        <f t="shared" si="4"/>
        <v>0</v>
      </c>
      <c r="AB53" s="144">
        <f t="shared" si="4"/>
        <v>0</v>
      </c>
      <c r="AC53" s="188" t="e">
        <f t="shared" si="2"/>
        <v>#DIV/0!</v>
      </c>
    </row>
    <row r="54" spans="1:29" s="147" customFormat="1" ht="23.1" customHeight="1" x14ac:dyDescent="0.3">
      <c r="A54" s="143"/>
      <c r="B54" s="144">
        <v>7</v>
      </c>
      <c r="C54" s="145"/>
      <c r="D54" s="179"/>
      <c r="E54" s="180"/>
      <c r="F54" s="181"/>
      <c r="G54" s="182"/>
      <c r="H54" s="186"/>
      <c r="I54" s="182"/>
      <c r="J54" s="184"/>
      <c r="K54" s="185"/>
      <c r="L54" s="186"/>
      <c r="M54" s="182"/>
      <c r="N54" s="184"/>
      <c r="O54" s="185"/>
      <c r="P54" s="184"/>
      <c r="Q54" s="182"/>
      <c r="R54" s="184"/>
      <c r="S54" s="182"/>
      <c r="T54" s="184"/>
      <c r="U54" s="182"/>
      <c r="V54" s="326"/>
      <c r="W54" s="335"/>
      <c r="X54" s="184"/>
      <c r="Y54" s="182"/>
      <c r="Z54" s="184"/>
      <c r="AA54" s="187">
        <f t="shared" si="4"/>
        <v>0</v>
      </c>
      <c r="AB54" s="144">
        <f t="shared" si="4"/>
        <v>0</v>
      </c>
      <c r="AC54" s="188" t="e">
        <f t="shared" si="2"/>
        <v>#DIV/0!</v>
      </c>
    </row>
    <row r="55" spans="1:29" s="147" customFormat="1" ht="23.45" customHeight="1" thickBot="1" x14ac:dyDescent="0.35">
      <c r="A55" s="143"/>
      <c r="B55" s="148">
        <v>8</v>
      </c>
      <c r="C55" s="149"/>
      <c r="D55" s="191"/>
      <c r="E55" s="192"/>
      <c r="F55" s="193"/>
      <c r="G55" s="194"/>
      <c r="H55" s="197"/>
      <c r="I55" s="194"/>
      <c r="J55" s="195"/>
      <c r="K55" s="196"/>
      <c r="L55" s="197"/>
      <c r="M55" s="194"/>
      <c r="N55" s="195"/>
      <c r="O55" s="196"/>
      <c r="P55" s="195"/>
      <c r="Q55" s="194"/>
      <c r="R55" s="195"/>
      <c r="S55" s="194"/>
      <c r="T55" s="195"/>
      <c r="U55" s="194"/>
      <c r="V55" s="328"/>
      <c r="W55" s="337"/>
      <c r="X55" s="195"/>
      <c r="Y55" s="194"/>
      <c r="Z55" s="195"/>
      <c r="AA55" s="198">
        <f t="shared" si="4"/>
        <v>0</v>
      </c>
      <c r="AB55" s="148">
        <f t="shared" si="4"/>
        <v>0</v>
      </c>
      <c r="AC55" s="199" t="e">
        <f t="shared" si="2"/>
        <v>#DIV/0!</v>
      </c>
    </row>
    <row r="56" spans="1:29" ht="23.45" customHeight="1" thickTop="1" x14ac:dyDescent="0.65">
      <c r="A56" s="141"/>
      <c r="B56" s="166">
        <v>4</v>
      </c>
      <c r="C56" s="142" t="s">
        <v>106</v>
      </c>
      <c r="D56" s="201"/>
      <c r="E56" s="201"/>
      <c r="F56" s="202"/>
      <c r="G56" s="203">
        <f>SUM(G57:G65)</f>
        <v>0</v>
      </c>
      <c r="H56" s="206">
        <f t="shared" ref="H56:Z56" si="6">SUM(H57:H65)</f>
        <v>0</v>
      </c>
      <c r="I56" s="203">
        <f t="shared" si="6"/>
        <v>0</v>
      </c>
      <c r="J56" s="204">
        <f t="shared" si="6"/>
        <v>0</v>
      </c>
      <c r="K56" s="205">
        <f t="shared" si="6"/>
        <v>0</v>
      </c>
      <c r="L56" s="206">
        <f t="shared" si="6"/>
        <v>0</v>
      </c>
      <c r="M56" s="203">
        <f t="shared" si="6"/>
        <v>0</v>
      </c>
      <c r="N56" s="204">
        <f t="shared" si="6"/>
        <v>0</v>
      </c>
      <c r="O56" s="205">
        <f t="shared" si="6"/>
        <v>0</v>
      </c>
      <c r="P56" s="204">
        <f t="shared" si="6"/>
        <v>0</v>
      </c>
      <c r="Q56" s="318">
        <f t="shared" si="6"/>
        <v>0</v>
      </c>
      <c r="R56" s="319">
        <f t="shared" si="6"/>
        <v>0</v>
      </c>
      <c r="S56" s="320">
        <f t="shared" si="6"/>
        <v>0</v>
      </c>
      <c r="T56" s="321">
        <f t="shared" si="6"/>
        <v>0</v>
      </c>
      <c r="U56" s="172">
        <f t="shared" si="6"/>
        <v>0</v>
      </c>
      <c r="V56" s="329">
        <f t="shared" si="6"/>
        <v>0</v>
      </c>
      <c r="W56" s="338">
        <f t="shared" si="6"/>
        <v>0</v>
      </c>
      <c r="X56" s="204">
        <f t="shared" si="6"/>
        <v>0</v>
      </c>
      <c r="Y56" s="203">
        <f t="shared" si="6"/>
        <v>0</v>
      </c>
      <c r="Z56" s="204">
        <f t="shared" si="6"/>
        <v>0</v>
      </c>
      <c r="AA56" s="207">
        <f t="shared" si="4"/>
        <v>0</v>
      </c>
      <c r="AB56" s="208">
        <f t="shared" si="4"/>
        <v>0</v>
      </c>
      <c r="AC56" s="209" t="e">
        <f>AB56/AA56</f>
        <v>#DIV/0!</v>
      </c>
    </row>
    <row r="57" spans="1:29" s="147" customFormat="1" ht="21" customHeight="1" x14ac:dyDescent="0.3">
      <c r="A57" s="143"/>
      <c r="B57" s="144">
        <v>1</v>
      </c>
      <c r="C57" s="145"/>
      <c r="D57" s="179"/>
      <c r="E57" s="210"/>
      <c r="F57" s="211"/>
      <c r="G57" s="212"/>
      <c r="H57" s="215"/>
      <c r="I57" s="212"/>
      <c r="J57" s="213"/>
      <c r="K57" s="214"/>
      <c r="L57" s="215"/>
      <c r="M57" s="212"/>
      <c r="N57" s="213"/>
      <c r="O57" s="214"/>
      <c r="P57" s="213"/>
      <c r="Q57" s="182"/>
      <c r="R57" s="184"/>
      <c r="S57" s="182"/>
      <c r="T57" s="184"/>
      <c r="U57" s="214"/>
      <c r="V57" s="330"/>
      <c r="W57" s="339"/>
      <c r="X57" s="213"/>
      <c r="Y57" s="212"/>
      <c r="Z57" s="213"/>
      <c r="AA57" s="216">
        <f t="shared" si="4"/>
        <v>0</v>
      </c>
      <c r="AB57" s="146">
        <f t="shared" si="4"/>
        <v>0</v>
      </c>
      <c r="AC57" s="217" t="e">
        <f t="shared" si="2"/>
        <v>#DIV/0!</v>
      </c>
    </row>
    <row r="58" spans="1:29" s="147" customFormat="1" ht="23.1" customHeight="1" x14ac:dyDescent="0.3">
      <c r="A58" s="143"/>
      <c r="B58" s="144">
        <v>2</v>
      </c>
      <c r="C58" s="145"/>
      <c r="D58" s="179"/>
      <c r="E58" s="210"/>
      <c r="F58" s="211"/>
      <c r="G58" s="212"/>
      <c r="H58" s="215"/>
      <c r="I58" s="212"/>
      <c r="J58" s="213"/>
      <c r="K58" s="214"/>
      <c r="L58" s="215"/>
      <c r="M58" s="212"/>
      <c r="N58" s="213"/>
      <c r="O58" s="214"/>
      <c r="P58" s="213"/>
      <c r="Q58" s="182"/>
      <c r="R58" s="184"/>
      <c r="S58" s="182"/>
      <c r="T58" s="184"/>
      <c r="U58" s="212"/>
      <c r="V58" s="330"/>
      <c r="W58" s="339"/>
      <c r="X58" s="213"/>
      <c r="Y58" s="212"/>
      <c r="Z58" s="213"/>
      <c r="AA58" s="216">
        <f t="shared" si="4"/>
        <v>0</v>
      </c>
      <c r="AB58" s="146">
        <f t="shared" si="4"/>
        <v>0</v>
      </c>
      <c r="AC58" s="217" t="e">
        <f t="shared" si="2"/>
        <v>#DIV/0!</v>
      </c>
    </row>
    <row r="59" spans="1:29" s="147" customFormat="1" ht="23.1" customHeight="1" x14ac:dyDescent="0.3">
      <c r="A59" s="143"/>
      <c r="B59" s="144">
        <v>3</v>
      </c>
      <c r="C59" s="145"/>
      <c r="D59" s="179"/>
      <c r="E59" s="210"/>
      <c r="F59" s="211"/>
      <c r="G59" s="212"/>
      <c r="H59" s="215"/>
      <c r="I59" s="212"/>
      <c r="J59" s="213"/>
      <c r="K59" s="214"/>
      <c r="L59" s="215"/>
      <c r="M59" s="212"/>
      <c r="N59" s="213"/>
      <c r="O59" s="214"/>
      <c r="P59" s="213"/>
      <c r="Q59" s="182"/>
      <c r="R59" s="184"/>
      <c r="S59" s="182"/>
      <c r="T59" s="184"/>
      <c r="U59" s="212"/>
      <c r="V59" s="330"/>
      <c r="W59" s="339"/>
      <c r="X59" s="213"/>
      <c r="Y59" s="212"/>
      <c r="Z59" s="213"/>
      <c r="AA59" s="216">
        <f t="shared" si="4"/>
        <v>0</v>
      </c>
      <c r="AB59" s="146">
        <f t="shared" si="4"/>
        <v>0</v>
      </c>
      <c r="AC59" s="217" t="e">
        <f t="shared" si="2"/>
        <v>#DIV/0!</v>
      </c>
    </row>
    <row r="60" spans="1:29" s="147" customFormat="1" ht="23.1" customHeight="1" x14ac:dyDescent="0.3">
      <c r="A60" s="143"/>
      <c r="B60" s="144">
        <v>4</v>
      </c>
      <c r="C60" s="145"/>
      <c r="D60" s="179"/>
      <c r="E60" s="210"/>
      <c r="F60" s="211"/>
      <c r="G60" s="212"/>
      <c r="H60" s="215"/>
      <c r="I60" s="212"/>
      <c r="J60" s="213"/>
      <c r="K60" s="214"/>
      <c r="L60" s="215"/>
      <c r="M60" s="212"/>
      <c r="N60" s="213"/>
      <c r="O60" s="214"/>
      <c r="P60" s="213"/>
      <c r="Q60" s="182"/>
      <c r="R60" s="184"/>
      <c r="S60" s="182"/>
      <c r="T60" s="184"/>
      <c r="U60" s="212"/>
      <c r="V60" s="331"/>
      <c r="W60" s="340"/>
      <c r="X60" s="213"/>
      <c r="Y60" s="212"/>
      <c r="Z60" s="213"/>
      <c r="AA60" s="216">
        <f t="shared" si="4"/>
        <v>0</v>
      </c>
      <c r="AB60" s="146">
        <f t="shared" si="4"/>
        <v>0</v>
      </c>
      <c r="AC60" s="217" t="e">
        <f t="shared" si="2"/>
        <v>#DIV/0!</v>
      </c>
    </row>
    <row r="61" spans="1:29" s="147" customFormat="1" ht="23.1" customHeight="1" x14ac:dyDescent="0.3">
      <c r="A61" s="143"/>
      <c r="B61" s="144">
        <v>5</v>
      </c>
      <c r="C61" s="145"/>
      <c r="D61" s="179"/>
      <c r="E61" s="210"/>
      <c r="F61" s="211"/>
      <c r="G61" s="212"/>
      <c r="H61" s="215"/>
      <c r="I61" s="212"/>
      <c r="J61" s="213"/>
      <c r="K61" s="214"/>
      <c r="L61" s="215"/>
      <c r="M61" s="212"/>
      <c r="N61" s="213"/>
      <c r="O61" s="214"/>
      <c r="P61" s="213"/>
      <c r="Q61" s="182"/>
      <c r="R61" s="184"/>
      <c r="S61" s="182"/>
      <c r="T61" s="184"/>
      <c r="U61" s="212"/>
      <c r="V61" s="330"/>
      <c r="W61" s="339"/>
      <c r="X61" s="213"/>
      <c r="Y61" s="212"/>
      <c r="Z61" s="213"/>
      <c r="AA61" s="216">
        <f t="shared" si="4"/>
        <v>0</v>
      </c>
      <c r="AB61" s="146">
        <f t="shared" si="4"/>
        <v>0</v>
      </c>
      <c r="AC61" s="217" t="e">
        <f t="shared" si="2"/>
        <v>#DIV/0!</v>
      </c>
    </row>
    <row r="62" spans="1:29" s="147" customFormat="1" ht="23.1" customHeight="1" x14ac:dyDescent="0.3">
      <c r="A62" s="143"/>
      <c r="B62" s="144">
        <v>6</v>
      </c>
      <c r="C62" s="145"/>
      <c r="D62" s="179"/>
      <c r="E62" s="210"/>
      <c r="F62" s="211"/>
      <c r="G62" s="212"/>
      <c r="H62" s="215"/>
      <c r="I62" s="212"/>
      <c r="J62" s="213"/>
      <c r="K62" s="214"/>
      <c r="L62" s="215"/>
      <c r="M62" s="212"/>
      <c r="N62" s="213"/>
      <c r="O62" s="214"/>
      <c r="P62" s="213"/>
      <c r="Q62" s="182"/>
      <c r="R62" s="184"/>
      <c r="S62" s="182"/>
      <c r="T62" s="184"/>
      <c r="U62" s="212"/>
      <c r="V62" s="330"/>
      <c r="W62" s="339"/>
      <c r="X62" s="213"/>
      <c r="Y62" s="212"/>
      <c r="Z62" s="213"/>
      <c r="AA62" s="216">
        <f t="shared" si="4"/>
        <v>0</v>
      </c>
      <c r="AB62" s="146">
        <f t="shared" si="4"/>
        <v>0</v>
      </c>
      <c r="AC62" s="217" t="e">
        <f t="shared" si="2"/>
        <v>#DIV/0!</v>
      </c>
    </row>
    <row r="63" spans="1:29" s="147" customFormat="1" ht="23.1" customHeight="1" x14ac:dyDescent="0.3">
      <c r="A63" s="143"/>
      <c r="B63" s="144">
        <v>7</v>
      </c>
      <c r="C63" s="145"/>
      <c r="D63" s="179"/>
      <c r="E63" s="210"/>
      <c r="F63" s="211"/>
      <c r="G63" s="212"/>
      <c r="H63" s="215"/>
      <c r="I63" s="212"/>
      <c r="J63" s="213"/>
      <c r="K63" s="214"/>
      <c r="L63" s="215"/>
      <c r="M63" s="212"/>
      <c r="N63" s="213"/>
      <c r="O63" s="214"/>
      <c r="P63" s="213"/>
      <c r="Q63" s="182"/>
      <c r="R63" s="184"/>
      <c r="S63" s="182"/>
      <c r="T63" s="184"/>
      <c r="U63" s="212"/>
      <c r="V63" s="330"/>
      <c r="W63" s="339"/>
      <c r="X63" s="213"/>
      <c r="Y63" s="212"/>
      <c r="Z63" s="213"/>
      <c r="AA63" s="216">
        <f t="shared" si="4"/>
        <v>0</v>
      </c>
      <c r="AB63" s="146">
        <f t="shared" si="4"/>
        <v>0</v>
      </c>
      <c r="AC63" s="217" t="e">
        <f t="shared" si="2"/>
        <v>#DIV/0!</v>
      </c>
    </row>
    <row r="64" spans="1:29" s="147" customFormat="1" ht="23.1" customHeight="1" x14ac:dyDescent="0.3">
      <c r="A64" s="143"/>
      <c r="B64" s="144">
        <v>8</v>
      </c>
      <c r="C64" s="145"/>
      <c r="D64" s="179"/>
      <c r="E64" s="210"/>
      <c r="F64" s="211"/>
      <c r="G64" s="212"/>
      <c r="H64" s="215"/>
      <c r="I64" s="212"/>
      <c r="J64" s="213"/>
      <c r="K64" s="214"/>
      <c r="L64" s="215"/>
      <c r="M64" s="212"/>
      <c r="N64" s="213"/>
      <c r="O64" s="214"/>
      <c r="P64" s="213"/>
      <c r="Q64" s="182"/>
      <c r="R64" s="184"/>
      <c r="S64" s="182"/>
      <c r="T64" s="184"/>
      <c r="U64" s="212"/>
      <c r="V64" s="330"/>
      <c r="W64" s="339"/>
      <c r="X64" s="213"/>
      <c r="Y64" s="212"/>
      <c r="Z64" s="213"/>
      <c r="AA64" s="216">
        <f t="shared" si="4"/>
        <v>0</v>
      </c>
      <c r="AB64" s="146">
        <f t="shared" si="4"/>
        <v>0</v>
      </c>
      <c r="AC64" s="217" t="e">
        <f t="shared" si="2"/>
        <v>#DIV/0!</v>
      </c>
    </row>
    <row r="65" spans="1:29" s="147" customFormat="1" ht="23.45" customHeight="1" thickBot="1" x14ac:dyDescent="0.35">
      <c r="A65" s="143"/>
      <c r="B65" s="148">
        <v>9</v>
      </c>
      <c r="C65" s="149"/>
      <c r="D65" s="191"/>
      <c r="E65" s="192"/>
      <c r="F65" s="193"/>
      <c r="G65" s="194"/>
      <c r="H65" s="197"/>
      <c r="I65" s="194"/>
      <c r="J65" s="195"/>
      <c r="K65" s="196"/>
      <c r="L65" s="197"/>
      <c r="M65" s="194"/>
      <c r="N65" s="195"/>
      <c r="O65" s="196"/>
      <c r="P65" s="195"/>
      <c r="Q65" s="194"/>
      <c r="R65" s="195"/>
      <c r="S65" s="194"/>
      <c r="T65" s="195"/>
      <c r="U65" s="194"/>
      <c r="V65" s="328"/>
      <c r="W65" s="337"/>
      <c r="X65" s="195"/>
      <c r="Y65" s="194"/>
      <c r="Z65" s="195"/>
      <c r="AA65" s="198">
        <f t="shared" si="4"/>
        <v>0</v>
      </c>
      <c r="AB65" s="148">
        <f t="shared" si="4"/>
        <v>0</v>
      </c>
      <c r="AC65" s="199" t="e">
        <f t="shared" si="2"/>
        <v>#DIV/0!</v>
      </c>
    </row>
    <row r="66" spans="1:29" ht="23.45" customHeight="1" thickTop="1" x14ac:dyDescent="0.65">
      <c r="A66" s="141"/>
      <c r="B66" s="166">
        <v>5</v>
      </c>
      <c r="C66" s="142" t="s">
        <v>109</v>
      </c>
      <c r="D66" s="201"/>
      <c r="E66" s="201"/>
      <c r="F66" s="202"/>
      <c r="G66" s="203">
        <f>SUM(G67:G75)</f>
        <v>0</v>
      </c>
      <c r="H66" s="206">
        <f t="shared" ref="H66:Z66" si="7">SUM(H67:H75)</f>
        <v>0</v>
      </c>
      <c r="I66" s="203">
        <f t="shared" si="7"/>
        <v>0</v>
      </c>
      <c r="J66" s="204">
        <f t="shared" si="7"/>
        <v>0</v>
      </c>
      <c r="K66" s="205">
        <f t="shared" si="7"/>
        <v>0</v>
      </c>
      <c r="L66" s="206">
        <f t="shared" si="7"/>
        <v>0</v>
      </c>
      <c r="M66" s="203">
        <f t="shared" si="7"/>
        <v>0</v>
      </c>
      <c r="N66" s="204">
        <f t="shared" si="7"/>
        <v>0</v>
      </c>
      <c r="O66" s="205">
        <f t="shared" si="7"/>
        <v>0</v>
      </c>
      <c r="P66" s="204">
        <f t="shared" si="7"/>
        <v>0</v>
      </c>
      <c r="Q66" s="318">
        <f t="shared" si="7"/>
        <v>0</v>
      </c>
      <c r="R66" s="319">
        <f t="shared" si="7"/>
        <v>0</v>
      </c>
      <c r="S66" s="320">
        <f t="shared" si="7"/>
        <v>0</v>
      </c>
      <c r="T66" s="321">
        <f t="shared" si="7"/>
        <v>0</v>
      </c>
      <c r="U66" s="172">
        <f t="shared" si="7"/>
        <v>0</v>
      </c>
      <c r="V66" s="329">
        <f t="shared" si="7"/>
        <v>0</v>
      </c>
      <c r="W66" s="338">
        <f t="shared" si="7"/>
        <v>0</v>
      </c>
      <c r="X66" s="204">
        <f t="shared" si="7"/>
        <v>0</v>
      </c>
      <c r="Y66" s="203">
        <f t="shared" si="7"/>
        <v>0</v>
      </c>
      <c r="Z66" s="204">
        <f t="shared" si="7"/>
        <v>0</v>
      </c>
      <c r="AA66" s="207">
        <f t="shared" si="4"/>
        <v>0</v>
      </c>
      <c r="AB66" s="208">
        <f t="shared" si="4"/>
        <v>0</v>
      </c>
      <c r="AC66" s="209" t="e">
        <f>AB66/AA66</f>
        <v>#DIV/0!</v>
      </c>
    </row>
    <row r="67" spans="1:29" s="147" customFormat="1" ht="21" customHeight="1" x14ac:dyDescent="0.3">
      <c r="A67" s="143"/>
      <c r="B67" s="144">
        <v>1</v>
      </c>
      <c r="C67" s="145" t="s">
        <v>109</v>
      </c>
      <c r="D67" s="179"/>
      <c r="E67" s="210"/>
      <c r="F67" s="211"/>
      <c r="G67" s="212"/>
      <c r="H67" s="215"/>
      <c r="I67" s="212"/>
      <c r="J67" s="213"/>
      <c r="K67" s="214"/>
      <c r="L67" s="215"/>
      <c r="M67" s="212"/>
      <c r="N67" s="213"/>
      <c r="O67" s="214"/>
      <c r="P67" s="213"/>
      <c r="Q67" s="182"/>
      <c r="R67" s="184"/>
      <c r="S67" s="182"/>
      <c r="T67" s="184"/>
      <c r="U67" s="214"/>
      <c r="V67" s="330"/>
      <c r="W67" s="339"/>
      <c r="X67" s="213"/>
      <c r="Y67" s="212"/>
      <c r="Z67" s="213"/>
      <c r="AA67" s="216">
        <f t="shared" si="4"/>
        <v>0</v>
      </c>
      <c r="AB67" s="146">
        <f t="shared" si="4"/>
        <v>0</v>
      </c>
      <c r="AC67" s="217" t="e">
        <f t="shared" ref="AC67:AC75" si="8">AB67/AA67</f>
        <v>#DIV/0!</v>
      </c>
    </row>
    <row r="68" spans="1:29" s="147" customFormat="1" ht="23.1" customHeight="1" x14ac:dyDescent="0.3">
      <c r="A68" s="143"/>
      <c r="B68" s="144">
        <v>2</v>
      </c>
      <c r="C68" s="145"/>
      <c r="D68" s="179"/>
      <c r="E68" s="210"/>
      <c r="F68" s="211"/>
      <c r="G68" s="212"/>
      <c r="H68" s="215"/>
      <c r="I68" s="212"/>
      <c r="J68" s="213"/>
      <c r="K68" s="214"/>
      <c r="L68" s="215"/>
      <c r="M68" s="212"/>
      <c r="N68" s="213"/>
      <c r="O68" s="214"/>
      <c r="P68" s="213"/>
      <c r="Q68" s="182"/>
      <c r="R68" s="184"/>
      <c r="S68" s="182"/>
      <c r="T68" s="184"/>
      <c r="U68" s="212"/>
      <c r="V68" s="330"/>
      <c r="W68" s="339"/>
      <c r="X68" s="213"/>
      <c r="Y68" s="212"/>
      <c r="Z68" s="213"/>
      <c r="AA68" s="216">
        <f t="shared" si="4"/>
        <v>0</v>
      </c>
      <c r="AB68" s="146">
        <f t="shared" si="4"/>
        <v>0</v>
      </c>
      <c r="AC68" s="217" t="e">
        <f t="shared" si="8"/>
        <v>#DIV/0!</v>
      </c>
    </row>
    <row r="69" spans="1:29" s="147" customFormat="1" ht="23.1" customHeight="1" x14ac:dyDescent="0.3">
      <c r="A69" s="143"/>
      <c r="B69" s="144">
        <v>3</v>
      </c>
      <c r="C69" s="145"/>
      <c r="D69" s="179"/>
      <c r="E69" s="210"/>
      <c r="F69" s="211"/>
      <c r="G69" s="212"/>
      <c r="H69" s="215"/>
      <c r="I69" s="212"/>
      <c r="J69" s="213"/>
      <c r="K69" s="214"/>
      <c r="L69" s="215"/>
      <c r="M69" s="212"/>
      <c r="N69" s="213"/>
      <c r="O69" s="214"/>
      <c r="P69" s="213"/>
      <c r="Q69" s="182"/>
      <c r="R69" s="184"/>
      <c r="S69" s="182"/>
      <c r="T69" s="184"/>
      <c r="U69" s="212"/>
      <c r="V69" s="330"/>
      <c r="W69" s="339"/>
      <c r="X69" s="213"/>
      <c r="Y69" s="212"/>
      <c r="Z69" s="213"/>
      <c r="AA69" s="216">
        <f t="shared" si="4"/>
        <v>0</v>
      </c>
      <c r="AB69" s="146">
        <f t="shared" si="4"/>
        <v>0</v>
      </c>
      <c r="AC69" s="217" t="e">
        <f t="shared" si="8"/>
        <v>#DIV/0!</v>
      </c>
    </row>
    <row r="70" spans="1:29" s="147" customFormat="1" ht="23.1" customHeight="1" x14ac:dyDescent="0.3">
      <c r="A70" s="143"/>
      <c r="B70" s="144">
        <v>4</v>
      </c>
      <c r="C70" s="145"/>
      <c r="D70" s="179"/>
      <c r="E70" s="210"/>
      <c r="F70" s="211"/>
      <c r="G70" s="212"/>
      <c r="H70" s="215"/>
      <c r="I70" s="212"/>
      <c r="J70" s="213"/>
      <c r="K70" s="214"/>
      <c r="L70" s="215"/>
      <c r="M70" s="212"/>
      <c r="N70" s="213"/>
      <c r="O70" s="214"/>
      <c r="P70" s="213"/>
      <c r="Q70" s="182"/>
      <c r="R70" s="184"/>
      <c r="S70" s="182"/>
      <c r="T70" s="184"/>
      <c r="U70" s="212"/>
      <c r="V70" s="331"/>
      <c r="W70" s="340"/>
      <c r="X70" s="213"/>
      <c r="Y70" s="212"/>
      <c r="Z70" s="213"/>
      <c r="AA70" s="216">
        <f t="shared" si="4"/>
        <v>0</v>
      </c>
      <c r="AB70" s="146">
        <f t="shared" si="4"/>
        <v>0</v>
      </c>
      <c r="AC70" s="217" t="e">
        <f t="shared" si="8"/>
        <v>#DIV/0!</v>
      </c>
    </row>
    <row r="71" spans="1:29" s="147" customFormat="1" ht="23.1" customHeight="1" x14ac:dyDescent="0.3">
      <c r="A71" s="143"/>
      <c r="B71" s="144">
        <v>5</v>
      </c>
      <c r="C71" s="145"/>
      <c r="D71" s="179"/>
      <c r="E71" s="210"/>
      <c r="F71" s="211"/>
      <c r="G71" s="212"/>
      <c r="H71" s="215"/>
      <c r="I71" s="212"/>
      <c r="J71" s="213"/>
      <c r="K71" s="214"/>
      <c r="L71" s="215"/>
      <c r="M71" s="212"/>
      <c r="N71" s="213"/>
      <c r="O71" s="214"/>
      <c r="P71" s="213"/>
      <c r="Q71" s="182"/>
      <c r="R71" s="184"/>
      <c r="S71" s="182"/>
      <c r="T71" s="184"/>
      <c r="U71" s="212"/>
      <c r="V71" s="330"/>
      <c r="W71" s="339"/>
      <c r="X71" s="213"/>
      <c r="Y71" s="212"/>
      <c r="Z71" s="213"/>
      <c r="AA71" s="216">
        <f t="shared" si="4"/>
        <v>0</v>
      </c>
      <c r="AB71" s="146">
        <f t="shared" si="4"/>
        <v>0</v>
      </c>
      <c r="AC71" s="217" t="e">
        <f t="shared" si="8"/>
        <v>#DIV/0!</v>
      </c>
    </row>
    <row r="72" spans="1:29" s="147" customFormat="1" ht="23.1" customHeight="1" x14ac:dyDescent="0.3">
      <c r="A72" s="143"/>
      <c r="B72" s="144">
        <v>6</v>
      </c>
      <c r="C72" s="145"/>
      <c r="D72" s="179"/>
      <c r="E72" s="210"/>
      <c r="F72" s="211"/>
      <c r="G72" s="212"/>
      <c r="H72" s="215"/>
      <c r="I72" s="212"/>
      <c r="J72" s="213"/>
      <c r="K72" s="214"/>
      <c r="L72" s="215"/>
      <c r="M72" s="212"/>
      <c r="N72" s="213"/>
      <c r="O72" s="214"/>
      <c r="P72" s="213"/>
      <c r="Q72" s="182"/>
      <c r="R72" s="184"/>
      <c r="S72" s="182"/>
      <c r="T72" s="184"/>
      <c r="U72" s="212"/>
      <c r="V72" s="330"/>
      <c r="W72" s="339"/>
      <c r="X72" s="213"/>
      <c r="Y72" s="212"/>
      <c r="Z72" s="213"/>
      <c r="AA72" s="216">
        <f t="shared" si="4"/>
        <v>0</v>
      </c>
      <c r="AB72" s="146">
        <f t="shared" si="4"/>
        <v>0</v>
      </c>
      <c r="AC72" s="217" t="e">
        <f t="shared" si="8"/>
        <v>#DIV/0!</v>
      </c>
    </row>
    <row r="73" spans="1:29" s="147" customFormat="1" ht="23.1" customHeight="1" x14ac:dyDescent="0.3">
      <c r="A73" s="143"/>
      <c r="B73" s="144">
        <v>7</v>
      </c>
      <c r="C73" s="145"/>
      <c r="D73" s="179"/>
      <c r="E73" s="210"/>
      <c r="F73" s="211"/>
      <c r="G73" s="212"/>
      <c r="H73" s="215"/>
      <c r="I73" s="212"/>
      <c r="J73" s="213"/>
      <c r="K73" s="214"/>
      <c r="L73" s="215"/>
      <c r="M73" s="212"/>
      <c r="N73" s="213"/>
      <c r="O73" s="214"/>
      <c r="P73" s="213"/>
      <c r="Q73" s="182"/>
      <c r="R73" s="184"/>
      <c r="S73" s="182"/>
      <c r="T73" s="184"/>
      <c r="U73" s="212"/>
      <c r="V73" s="330"/>
      <c r="W73" s="339"/>
      <c r="X73" s="213"/>
      <c r="Y73" s="212"/>
      <c r="Z73" s="213"/>
      <c r="AA73" s="216">
        <f t="shared" si="4"/>
        <v>0</v>
      </c>
      <c r="AB73" s="146">
        <f t="shared" si="4"/>
        <v>0</v>
      </c>
      <c r="AC73" s="217" t="e">
        <f t="shared" si="8"/>
        <v>#DIV/0!</v>
      </c>
    </row>
    <row r="74" spans="1:29" s="147" customFormat="1" ht="23.1" customHeight="1" x14ac:dyDescent="0.3">
      <c r="A74" s="143"/>
      <c r="B74" s="144">
        <v>8</v>
      </c>
      <c r="C74" s="145"/>
      <c r="D74" s="179"/>
      <c r="E74" s="210"/>
      <c r="F74" s="211"/>
      <c r="G74" s="212"/>
      <c r="H74" s="215"/>
      <c r="I74" s="212"/>
      <c r="J74" s="213"/>
      <c r="K74" s="214"/>
      <c r="L74" s="215"/>
      <c r="M74" s="212"/>
      <c r="N74" s="213"/>
      <c r="O74" s="214"/>
      <c r="P74" s="213"/>
      <c r="Q74" s="182"/>
      <c r="R74" s="184"/>
      <c r="S74" s="182"/>
      <c r="T74" s="184"/>
      <c r="U74" s="212"/>
      <c r="V74" s="330"/>
      <c r="W74" s="339"/>
      <c r="X74" s="213"/>
      <c r="Y74" s="212"/>
      <c r="Z74" s="213"/>
      <c r="AA74" s="216">
        <f t="shared" si="4"/>
        <v>0</v>
      </c>
      <c r="AB74" s="146">
        <f t="shared" si="4"/>
        <v>0</v>
      </c>
      <c r="AC74" s="217" t="e">
        <f t="shared" si="8"/>
        <v>#DIV/0!</v>
      </c>
    </row>
    <row r="75" spans="1:29" s="147" customFormat="1" ht="23.45" customHeight="1" thickBot="1" x14ac:dyDescent="0.35">
      <c r="A75" s="143"/>
      <c r="B75" s="148">
        <v>9</v>
      </c>
      <c r="C75" s="149"/>
      <c r="D75" s="191"/>
      <c r="E75" s="192"/>
      <c r="F75" s="193"/>
      <c r="G75" s="194"/>
      <c r="H75" s="197"/>
      <c r="I75" s="194"/>
      <c r="J75" s="195"/>
      <c r="K75" s="196"/>
      <c r="L75" s="197"/>
      <c r="M75" s="194"/>
      <c r="N75" s="195"/>
      <c r="O75" s="196"/>
      <c r="P75" s="195"/>
      <c r="Q75" s="194"/>
      <c r="R75" s="195"/>
      <c r="S75" s="194"/>
      <c r="T75" s="195"/>
      <c r="U75" s="194"/>
      <c r="V75" s="328"/>
      <c r="W75" s="337"/>
      <c r="X75" s="195"/>
      <c r="Y75" s="194"/>
      <c r="Z75" s="195"/>
      <c r="AA75" s="198">
        <f t="shared" si="4"/>
        <v>0</v>
      </c>
      <c r="AB75" s="148">
        <f t="shared" si="4"/>
        <v>0</v>
      </c>
      <c r="AC75" s="199" t="e">
        <f t="shared" si="8"/>
        <v>#DIV/0!</v>
      </c>
    </row>
    <row r="76" spans="1:29" ht="23.45" customHeight="1" thickTop="1" x14ac:dyDescent="0.65">
      <c r="A76" s="141"/>
      <c r="B76" s="166">
        <v>6</v>
      </c>
      <c r="C76" s="142" t="s">
        <v>124</v>
      </c>
      <c r="D76" s="201"/>
      <c r="E76" s="201"/>
      <c r="F76" s="202"/>
      <c r="G76" s="203">
        <f t="shared" ref="G76:Z76" si="9">SUM(G77:G77)</f>
        <v>0</v>
      </c>
      <c r="H76" s="206">
        <f t="shared" si="9"/>
        <v>0</v>
      </c>
      <c r="I76" s="203">
        <f t="shared" si="9"/>
        <v>0</v>
      </c>
      <c r="J76" s="204">
        <f t="shared" si="9"/>
        <v>0</v>
      </c>
      <c r="K76" s="205">
        <f t="shared" si="9"/>
        <v>0</v>
      </c>
      <c r="L76" s="206">
        <f t="shared" si="9"/>
        <v>0</v>
      </c>
      <c r="M76" s="203">
        <f t="shared" si="9"/>
        <v>0</v>
      </c>
      <c r="N76" s="204">
        <f t="shared" si="9"/>
        <v>0</v>
      </c>
      <c r="O76" s="205">
        <f t="shared" si="9"/>
        <v>0</v>
      </c>
      <c r="P76" s="204">
        <f t="shared" si="9"/>
        <v>0</v>
      </c>
      <c r="Q76" s="318">
        <f t="shared" si="9"/>
        <v>0</v>
      </c>
      <c r="R76" s="319">
        <f t="shared" si="9"/>
        <v>0</v>
      </c>
      <c r="S76" s="320">
        <f t="shared" si="9"/>
        <v>0</v>
      </c>
      <c r="T76" s="321">
        <f t="shared" si="9"/>
        <v>0</v>
      </c>
      <c r="U76" s="172">
        <f t="shared" si="9"/>
        <v>0</v>
      </c>
      <c r="V76" s="329">
        <f t="shared" si="9"/>
        <v>0</v>
      </c>
      <c r="W76" s="338">
        <f t="shared" si="9"/>
        <v>0</v>
      </c>
      <c r="X76" s="204">
        <f t="shared" si="9"/>
        <v>0</v>
      </c>
      <c r="Y76" s="203">
        <f t="shared" si="9"/>
        <v>0</v>
      </c>
      <c r="Z76" s="204">
        <f t="shared" si="9"/>
        <v>0</v>
      </c>
      <c r="AA76" s="207">
        <f t="shared" si="4"/>
        <v>0</v>
      </c>
      <c r="AB76" s="208">
        <f t="shared" si="4"/>
        <v>0</v>
      </c>
      <c r="AC76" s="209" t="e">
        <f>AB76/AA76</f>
        <v>#DIV/0!</v>
      </c>
    </row>
    <row r="77" spans="1:29" s="147" customFormat="1" ht="23.45" customHeight="1" thickBot="1" x14ac:dyDescent="0.35">
      <c r="A77" s="143"/>
      <c r="B77" s="148">
        <v>1</v>
      </c>
      <c r="C77" s="149" t="s">
        <v>125</v>
      </c>
      <c r="D77" s="191"/>
      <c r="E77" s="192"/>
      <c r="F77" s="193"/>
      <c r="G77" s="194"/>
      <c r="H77" s="197"/>
      <c r="I77" s="194"/>
      <c r="J77" s="195"/>
      <c r="K77" s="196"/>
      <c r="L77" s="197"/>
      <c r="M77" s="194"/>
      <c r="N77" s="195"/>
      <c r="O77" s="196"/>
      <c r="P77" s="195"/>
      <c r="Q77" s="194"/>
      <c r="R77" s="195"/>
      <c r="S77" s="194"/>
      <c r="T77" s="195"/>
      <c r="U77" s="194"/>
      <c r="V77" s="328"/>
      <c r="W77" s="337"/>
      <c r="X77" s="195"/>
      <c r="Y77" s="194"/>
      <c r="Z77" s="195"/>
      <c r="AA77" s="198">
        <f t="shared" si="4"/>
        <v>0</v>
      </c>
      <c r="AB77" s="148">
        <f t="shared" si="4"/>
        <v>0</v>
      </c>
      <c r="AC77" s="199" t="e">
        <f t="shared" ref="AC77" si="10">AB77/AA77</f>
        <v>#DIV/0!</v>
      </c>
    </row>
    <row r="78" spans="1:29" ht="23.45" customHeight="1" thickTop="1" x14ac:dyDescent="0.65">
      <c r="A78" s="141"/>
      <c r="B78" s="166">
        <v>7</v>
      </c>
      <c r="C78" s="142" t="s">
        <v>127</v>
      </c>
      <c r="D78" s="201"/>
      <c r="E78" s="201"/>
      <c r="F78" s="202"/>
      <c r="G78" s="203">
        <f t="shared" ref="G78:Z78" si="11">SUM(G79:G80)</f>
        <v>0</v>
      </c>
      <c r="H78" s="206">
        <f t="shared" si="11"/>
        <v>0</v>
      </c>
      <c r="I78" s="203">
        <f t="shared" si="11"/>
        <v>0</v>
      </c>
      <c r="J78" s="204">
        <f t="shared" si="11"/>
        <v>0</v>
      </c>
      <c r="K78" s="205">
        <f t="shared" si="11"/>
        <v>0</v>
      </c>
      <c r="L78" s="206">
        <f t="shared" si="11"/>
        <v>0</v>
      </c>
      <c r="M78" s="203">
        <f t="shared" si="11"/>
        <v>0</v>
      </c>
      <c r="N78" s="204">
        <f t="shared" si="11"/>
        <v>0</v>
      </c>
      <c r="O78" s="205">
        <f t="shared" si="11"/>
        <v>0</v>
      </c>
      <c r="P78" s="204">
        <f t="shared" si="11"/>
        <v>0</v>
      </c>
      <c r="Q78" s="318">
        <f t="shared" si="11"/>
        <v>0</v>
      </c>
      <c r="R78" s="319">
        <f t="shared" si="11"/>
        <v>0</v>
      </c>
      <c r="S78" s="320">
        <f t="shared" si="11"/>
        <v>0</v>
      </c>
      <c r="T78" s="321">
        <f t="shared" si="11"/>
        <v>0</v>
      </c>
      <c r="U78" s="172">
        <f t="shared" si="11"/>
        <v>0</v>
      </c>
      <c r="V78" s="329">
        <f t="shared" si="11"/>
        <v>0</v>
      </c>
      <c r="W78" s="338">
        <f t="shared" si="11"/>
        <v>0</v>
      </c>
      <c r="X78" s="204">
        <f t="shared" si="11"/>
        <v>0</v>
      </c>
      <c r="Y78" s="203">
        <f t="shared" si="11"/>
        <v>0</v>
      </c>
      <c r="Z78" s="204">
        <f t="shared" si="11"/>
        <v>0</v>
      </c>
      <c r="AA78" s="207">
        <f t="shared" si="4"/>
        <v>0</v>
      </c>
      <c r="AB78" s="208">
        <f t="shared" si="4"/>
        <v>0</v>
      </c>
      <c r="AC78" s="209" t="e">
        <f>AB78/AA78</f>
        <v>#DIV/0!</v>
      </c>
    </row>
    <row r="79" spans="1:29" s="147" customFormat="1" ht="21" customHeight="1" x14ac:dyDescent="0.3">
      <c r="A79" s="143"/>
      <c r="B79" s="144">
        <v>1</v>
      </c>
      <c r="C79" s="145" t="s">
        <v>129</v>
      </c>
      <c r="D79" s="179"/>
      <c r="E79" s="210"/>
      <c r="F79" s="211"/>
      <c r="G79" s="212"/>
      <c r="H79" s="215"/>
      <c r="I79" s="212"/>
      <c r="J79" s="213"/>
      <c r="K79" s="214"/>
      <c r="L79" s="215"/>
      <c r="M79" s="212"/>
      <c r="N79" s="213"/>
      <c r="O79" s="214"/>
      <c r="P79" s="213"/>
      <c r="Q79" s="182"/>
      <c r="R79" s="184"/>
      <c r="S79" s="182"/>
      <c r="T79" s="184"/>
      <c r="U79" s="214"/>
      <c r="V79" s="330"/>
      <c r="W79" s="339"/>
      <c r="X79" s="213"/>
      <c r="Y79" s="212"/>
      <c r="Z79" s="213"/>
      <c r="AA79" s="216">
        <f t="shared" si="4"/>
        <v>0</v>
      </c>
      <c r="AB79" s="146">
        <f t="shared" si="4"/>
        <v>0</v>
      </c>
      <c r="AC79" s="217" t="e">
        <f t="shared" ref="AC79:AC80" si="12">AB79/AA79</f>
        <v>#DIV/0!</v>
      </c>
    </row>
    <row r="80" spans="1:29" s="147" customFormat="1" ht="23.45" customHeight="1" thickBot="1" x14ac:dyDescent="0.35">
      <c r="A80" s="143"/>
      <c r="B80" s="148">
        <v>2</v>
      </c>
      <c r="C80" s="149"/>
      <c r="D80" s="191"/>
      <c r="E80" s="192"/>
      <c r="F80" s="193"/>
      <c r="G80" s="194"/>
      <c r="H80" s="197"/>
      <c r="I80" s="194"/>
      <c r="J80" s="195"/>
      <c r="K80" s="196"/>
      <c r="L80" s="197"/>
      <c r="M80" s="194"/>
      <c r="N80" s="195"/>
      <c r="O80" s="196"/>
      <c r="P80" s="195"/>
      <c r="Q80" s="194"/>
      <c r="R80" s="195"/>
      <c r="S80" s="194"/>
      <c r="T80" s="195"/>
      <c r="U80" s="194"/>
      <c r="V80" s="328"/>
      <c r="W80" s="337"/>
      <c r="X80" s="195"/>
      <c r="Y80" s="194"/>
      <c r="Z80" s="195"/>
      <c r="AA80" s="198">
        <f t="shared" si="4"/>
        <v>0</v>
      </c>
      <c r="AB80" s="148">
        <f t="shared" si="4"/>
        <v>0</v>
      </c>
      <c r="AC80" s="199" t="e">
        <f t="shared" si="12"/>
        <v>#DIV/0!</v>
      </c>
    </row>
    <row r="81" spans="1:29" ht="23.45" customHeight="1" thickTop="1" x14ac:dyDescent="0.65">
      <c r="A81" s="141"/>
      <c r="B81" s="166">
        <v>8</v>
      </c>
      <c r="C81" s="142" t="s">
        <v>128</v>
      </c>
      <c r="D81" s="201"/>
      <c r="E81" s="201"/>
      <c r="F81" s="202"/>
      <c r="G81" s="203">
        <f t="shared" ref="G81:Z81" si="13">SUM(G82:G100)</f>
        <v>0</v>
      </c>
      <c r="H81" s="206">
        <f t="shared" si="13"/>
        <v>0</v>
      </c>
      <c r="I81" s="203">
        <f t="shared" si="13"/>
        <v>0</v>
      </c>
      <c r="J81" s="204">
        <f t="shared" si="13"/>
        <v>0</v>
      </c>
      <c r="K81" s="205">
        <f t="shared" si="13"/>
        <v>0</v>
      </c>
      <c r="L81" s="206">
        <f t="shared" si="13"/>
        <v>0</v>
      </c>
      <c r="M81" s="203">
        <f t="shared" si="13"/>
        <v>0</v>
      </c>
      <c r="N81" s="204">
        <f t="shared" si="13"/>
        <v>0</v>
      </c>
      <c r="O81" s="205">
        <f t="shared" si="13"/>
        <v>0</v>
      </c>
      <c r="P81" s="204">
        <f t="shared" si="13"/>
        <v>0</v>
      </c>
      <c r="Q81" s="318">
        <f t="shared" si="13"/>
        <v>0</v>
      </c>
      <c r="R81" s="319">
        <f t="shared" si="13"/>
        <v>0</v>
      </c>
      <c r="S81" s="320">
        <f t="shared" si="13"/>
        <v>0</v>
      </c>
      <c r="T81" s="321">
        <f t="shared" si="13"/>
        <v>0</v>
      </c>
      <c r="U81" s="172">
        <f t="shared" si="13"/>
        <v>0</v>
      </c>
      <c r="V81" s="329">
        <f t="shared" si="13"/>
        <v>0</v>
      </c>
      <c r="W81" s="338">
        <f t="shared" si="13"/>
        <v>0</v>
      </c>
      <c r="X81" s="204">
        <f t="shared" si="13"/>
        <v>0</v>
      </c>
      <c r="Y81" s="203">
        <f t="shared" si="13"/>
        <v>0</v>
      </c>
      <c r="Z81" s="204">
        <f t="shared" si="13"/>
        <v>0</v>
      </c>
      <c r="AA81" s="207">
        <f t="shared" si="4"/>
        <v>0</v>
      </c>
      <c r="AB81" s="208">
        <f t="shared" si="4"/>
        <v>0</v>
      </c>
      <c r="AC81" s="209" t="e">
        <f>AB81/AA81</f>
        <v>#DIV/0!</v>
      </c>
    </row>
    <row r="82" spans="1:29" s="147" customFormat="1" ht="21" customHeight="1" x14ac:dyDescent="0.3">
      <c r="A82" s="143"/>
      <c r="B82" s="144">
        <v>1</v>
      </c>
      <c r="C82" s="145" t="s">
        <v>130</v>
      </c>
      <c r="D82" s="179"/>
      <c r="E82" s="210"/>
      <c r="F82" s="211"/>
      <c r="G82" s="212"/>
      <c r="H82" s="215"/>
      <c r="I82" s="212"/>
      <c r="J82" s="213"/>
      <c r="K82" s="214"/>
      <c r="L82" s="215"/>
      <c r="M82" s="212"/>
      <c r="N82" s="213"/>
      <c r="O82" s="214"/>
      <c r="P82" s="213"/>
      <c r="Q82" s="182"/>
      <c r="R82" s="184"/>
      <c r="S82" s="182"/>
      <c r="T82" s="184"/>
      <c r="U82" s="214"/>
      <c r="V82" s="330"/>
      <c r="W82" s="339"/>
      <c r="X82" s="213"/>
      <c r="Y82" s="212"/>
      <c r="Z82" s="213"/>
      <c r="AA82" s="216">
        <f t="shared" si="4"/>
        <v>0</v>
      </c>
      <c r="AB82" s="146">
        <f t="shared" si="4"/>
        <v>0</v>
      </c>
      <c r="AC82" s="217" t="e">
        <f t="shared" ref="AC82:AC100" si="14">AB82/AA82</f>
        <v>#DIV/0!</v>
      </c>
    </row>
    <row r="83" spans="1:29" s="147" customFormat="1" ht="21" customHeight="1" x14ac:dyDescent="0.3">
      <c r="A83" s="143"/>
      <c r="B83" s="144">
        <v>2</v>
      </c>
      <c r="C83" s="145" t="s">
        <v>133</v>
      </c>
      <c r="D83" s="179"/>
      <c r="E83" s="210"/>
      <c r="F83" s="211"/>
      <c r="G83" s="212"/>
      <c r="H83" s="215"/>
      <c r="I83" s="212"/>
      <c r="J83" s="213"/>
      <c r="K83" s="214"/>
      <c r="L83" s="215"/>
      <c r="M83" s="212"/>
      <c r="N83" s="213"/>
      <c r="O83" s="214"/>
      <c r="P83" s="213"/>
      <c r="Q83" s="182"/>
      <c r="R83" s="184"/>
      <c r="S83" s="182"/>
      <c r="T83" s="184"/>
      <c r="U83" s="214"/>
      <c r="V83" s="330"/>
      <c r="W83" s="339"/>
      <c r="X83" s="213"/>
      <c r="Y83" s="212"/>
      <c r="Z83" s="213"/>
      <c r="AA83" s="216"/>
      <c r="AB83" s="146"/>
      <c r="AC83" s="217"/>
    </row>
    <row r="84" spans="1:29" s="147" customFormat="1" ht="21" customHeight="1" x14ac:dyDescent="0.3">
      <c r="A84" s="143"/>
      <c r="B84" s="144">
        <v>3</v>
      </c>
      <c r="C84" s="145" t="s">
        <v>137</v>
      </c>
      <c r="D84" s="179"/>
      <c r="E84" s="210"/>
      <c r="F84" s="211"/>
      <c r="G84" s="212"/>
      <c r="H84" s="215"/>
      <c r="I84" s="212"/>
      <c r="J84" s="213"/>
      <c r="K84" s="214"/>
      <c r="L84" s="215"/>
      <c r="M84" s="212"/>
      <c r="N84" s="213"/>
      <c r="O84" s="214"/>
      <c r="P84" s="213"/>
      <c r="Q84" s="182"/>
      <c r="R84" s="184"/>
      <c r="S84" s="182"/>
      <c r="T84" s="184"/>
      <c r="U84" s="214"/>
      <c r="V84" s="330"/>
      <c r="W84" s="339"/>
      <c r="X84" s="213"/>
      <c r="Y84" s="212"/>
      <c r="Z84" s="213"/>
      <c r="AA84" s="216"/>
      <c r="AB84" s="146"/>
      <c r="AC84" s="217"/>
    </row>
    <row r="85" spans="1:29" s="147" customFormat="1" ht="21" customHeight="1" x14ac:dyDescent="0.3">
      <c r="A85" s="143"/>
      <c r="B85" s="144">
        <v>4</v>
      </c>
      <c r="C85" s="145" t="s">
        <v>138</v>
      </c>
      <c r="D85" s="179"/>
      <c r="E85" s="210"/>
      <c r="F85" s="211"/>
      <c r="G85" s="212"/>
      <c r="H85" s="215"/>
      <c r="I85" s="212"/>
      <c r="J85" s="213"/>
      <c r="K85" s="214"/>
      <c r="L85" s="215"/>
      <c r="M85" s="212"/>
      <c r="N85" s="213"/>
      <c r="O85" s="214"/>
      <c r="P85" s="213"/>
      <c r="Q85" s="182"/>
      <c r="R85" s="184"/>
      <c r="S85" s="182"/>
      <c r="T85" s="184"/>
      <c r="U85" s="214"/>
      <c r="V85" s="330"/>
      <c r="W85" s="339"/>
      <c r="X85" s="213"/>
      <c r="Y85" s="212"/>
      <c r="Z85" s="213"/>
      <c r="AA85" s="216"/>
      <c r="AB85" s="146"/>
      <c r="AC85" s="217"/>
    </row>
    <row r="86" spans="1:29" s="147" customFormat="1" ht="21" customHeight="1" x14ac:dyDescent="0.3">
      <c r="A86" s="143"/>
      <c r="B86" s="144">
        <v>5</v>
      </c>
      <c r="C86" s="145" t="s">
        <v>139</v>
      </c>
      <c r="D86" s="179"/>
      <c r="E86" s="210"/>
      <c r="F86" s="211"/>
      <c r="G86" s="212"/>
      <c r="H86" s="215"/>
      <c r="I86" s="212"/>
      <c r="J86" s="213"/>
      <c r="K86" s="214"/>
      <c r="L86" s="215"/>
      <c r="M86" s="212"/>
      <c r="N86" s="213"/>
      <c r="O86" s="214"/>
      <c r="P86" s="213"/>
      <c r="Q86" s="182"/>
      <c r="R86" s="184"/>
      <c r="S86" s="182"/>
      <c r="T86" s="184"/>
      <c r="U86" s="214"/>
      <c r="V86" s="330"/>
      <c r="W86" s="339"/>
      <c r="X86" s="213"/>
      <c r="Y86" s="212"/>
      <c r="Z86" s="213"/>
      <c r="AA86" s="216"/>
      <c r="AB86" s="146"/>
      <c r="AC86" s="217"/>
    </row>
    <row r="87" spans="1:29" s="147" customFormat="1" ht="21" customHeight="1" x14ac:dyDescent="0.3">
      <c r="A87" s="143"/>
      <c r="B87" s="144">
        <v>6</v>
      </c>
      <c r="C87" s="145" t="s">
        <v>140</v>
      </c>
      <c r="D87" s="179"/>
      <c r="E87" s="210"/>
      <c r="F87" s="211"/>
      <c r="G87" s="212"/>
      <c r="H87" s="215"/>
      <c r="I87" s="212"/>
      <c r="J87" s="213"/>
      <c r="K87" s="214"/>
      <c r="L87" s="215"/>
      <c r="M87" s="212"/>
      <c r="N87" s="213"/>
      <c r="O87" s="214"/>
      <c r="P87" s="213"/>
      <c r="Q87" s="182"/>
      <c r="R87" s="184"/>
      <c r="S87" s="182"/>
      <c r="T87" s="184"/>
      <c r="U87" s="214"/>
      <c r="V87" s="330"/>
      <c r="W87" s="339"/>
      <c r="X87" s="213"/>
      <c r="Y87" s="212"/>
      <c r="Z87" s="213"/>
      <c r="AA87" s="216"/>
      <c r="AB87" s="146"/>
      <c r="AC87" s="217"/>
    </row>
    <row r="88" spans="1:29" s="147" customFormat="1" ht="21" customHeight="1" x14ac:dyDescent="0.3">
      <c r="A88" s="143"/>
      <c r="B88" s="144">
        <v>7</v>
      </c>
      <c r="C88" s="145" t="s">
        <v>141</v>
      </c>
      <c r="D88" s="179"/>
      <c r="E88" s="210"/>
      <c r="F88" s="211"/>
      <c r="G88" s="212"/>
      <c r="H88" s="215"/>
      <c r="I88" s="212"/>
      <c r="J88" s="213"/>
      <c r="K88" s="214"/>
      <c r="L88" s="215"/>
      <c r="M88" s="212"/>
      <c r="N88" s="213"/>
      <c r="O88" s="214"/>
      <c r="P88" s="213"/>
      <c r="Q88" s="182"/>
      <c r="R88" s="184"/>
      <c r="S88" s="182"/>
      <c r="T88" s="184"/>
      <c r="U88" s="214"/>
      <c r="V88" s="330"/>
      <c r="W88" s="339"/>
      <c r="X88" s="213"/>
      <c r="Y88" s="212"/>
      <c r="Z88" s="213"/>
      <c r="AA88" s="216"/>
      <c r="AB88" s="146"/>
      <c r="AC88" s="217"/>
    </row>
    <row r="89" spans="1:29" s="147" customFormat="1" ht="21" customHeight="1" x14ac:dyDescent="0.3">
      <c r="A89" s="143"/>
      <c r="B89" s="144">
        <v>8</v>
      </c>
      <c r="C89" s="145" t="s">
        <v>142</v>
      </c>
      <c r="D89" s="179"/>
      <c r="E89" s="210"/>
      <c r="F89" s="211"/>
      <c r="G89" s="212"/>
      <c r="H89" s="215"/>
      <c r="I89" s="212"/>
      <c r="J89" s="213"/>
      <c r="K89" s="214"/>
      <c r="L89" s="215"/>
      <c r="M89" s="212"/>
      <c r="N89" s="213"/>
      <c r="O89" s="214"/>
      <c r="P89" s="213"/>
      <c r="Q89" s="182"/>
      <c r="R89" s="184"/>
      <c r="S89" s="182"/>
      <c r="T89" s="184"/>
      <c r="U89" s="214"/>
      <c r="V89" s="330"/>
      <c r="W89" s="339"/>
      <c r="X89" s="213"/>
      <c r="Y89" s="212"/>
      <c r="Z89" s="213"/>
      <c r="AA89" s="216"/>
      <c r="AB89" s="146"/>
      <c r="AC89" s="217"/>
    </row>
    <row r="90" spans="1:29" s="147" customFormat="1" ht="21" customHeight="1" x14ac:dyDescent="0.3">
      <c r="A90" s="143"/>
      <c r="B90" s="144">
        <v>9</v>
      </c>
      <c r="C90" s="145" t="s">
        <v>143</v>
      </c>
      <c r="D90" s="179"/>
      <c r="E90" s="210"/>
      <c r="F90" s="211"/>
      <c r="G90" s="212"/>
      <c r="H90" s="215"/>
      <c r="I90" s="212"/>
      <c r="J90" s="213"/>
      <c r="K90" s="214"/>
      <c r="L90" s="215"/>
      <c r="M90" s="212"/>
      <c r="N90" s="213"/>
      <c r="O90" s="214"/>
      <c r="P90" s="213"/>
      <c r="Q90" s="182"/>
      <c r="R90" s="184"/>
      <c r="S90" s="182"/>
      <c r="T90" s="184"/>
      <c r="U90" s="214"/>
      <c r="V90" s="330"/>
      <c r="W90" s="339"/>
      <c r="X90" s="213"/>
      <c r="Y90" s="212"/>
      <c r="Z90" s="213"/>
      <c r="AA90" s="216"/>
      <c r="AB90" s="146"/>
      <c r="AC90" s="217"/>
    </row>
    <row r="91" spans="1:29" s="147" customFormat="1" ht="21" customHeight="1" x14ac:dyDescent="0.3">
      <c r="A91" s="143"/>
      <c r="B91" s="144">
        <v>10</v>
      </c>
      <c r="C91" s="145" t="s">
        <v>144</v>
      </c>
      <c r="D91" s="179"/>
      <c r="E91" s="210"/>
      <c r="F91" s="211"/>
      <c r="G91" s="212"/>
      <c r="H91" s="215"/>
      <c r="I91" s="212"/>
      <c r="J91" s="213"/>
      <c r="K91" s="214"/>
      <c r="L91" s="215"/>
      <c r="M91" s="212"/>
      <c r="N91" s="213"/>
      <c r="O91" s="214"/>
      <c r="P91" s="213"/>
      <c r="Q91" s="182"/>
      <c r="R91" s="184"/>
      <c r="S91" s="182"/>
      <c r="T91" s="184"/>
      <c r="U91" s="214"/>
      <c r="V91" s="330"/>
      <c r="W91" s="339"/>
      <c r="X91" s="213"/>
      <c r="Y91" s="212"/>
      <c r="Z91" s="213"/>
      <c r="AA91" s="216"/>
      <c r="AB91" s="146"/>
      <c r="AC91" s="217"/>
    </row>
    <row r="92" spans="1:29" s="147" customFormat="1" ht="21" customHeight="1" x14ac:dyDescent="0.3">
      <c r="A92" s="143"/>
      <c r="B92" s="144">
        <v>11</v>
      </c>
      <c r="C92" s="145" t="s">
        <v>145</v>
      </c>
      <c r="D92" s="179"/>
      <c r="E92" s="210"/>
      <c r="F92" s="211"/>
      <c r="G92" s="212"/>
      <c r="H92" s="215"/>
      <c r="I92" s="212"/>
      <c r="J92" s="213"/>
      <c r="K92" s="214"/>
      <c r="L92" s="215"/>
      <c r="M92" s="212"/>
      <c r="N92" s="213"/>
      <c r="O92" s="214"/>
      <c r="P92" s="213"/>
      <c r="Q92" s="182"/>
      <c r="R92" s="184"/>
      <c r="S92" s="182"/>
      <c r="T92" s="184"/>
      <c r="U92" s="214"/>
      <c r="V92" s="330"/>
      <c r="W92" s="339"/>
      <c r="X92" s="213"/>
      <c r="Y92" s="212"/>
      <c r="Z92" s="213"/>
      <c r="AA92" s="216"/>
      <c r="AB92" s="146"/>
      <c r="AC92" s="217"/>
    </row>
    <row r="93" spans="1:29" s="147" customFormat="1" ht="21" customHeight="1" x14ac:dyDescent="0.3">
      <c r="A93" s="143"/>
      <c r="B93" s="144">
        <v>12</v>
      </c>
      <c r="C93" s="145" t="s">
        <v>146</v>
      </c>
      <c r="D93" s="179"/>
      <c r="E93" s="210"/>
      <c r="F93" s="211"/>
      <c r="G93" s="212"/>
      <c r="H93" s="215"/>
      <c r="I93" s="212"/>
      <c r="J93" s="213"/>
      <c r="K93" s="214"/>
      <c r="L93" s="215"/>
      <c r="M93" s="212"/>
      <c r="N93" s="213"/>
      <c r="O93" s="214"/>
      <c r="P93" s="213"/>
      <c r="Q93" s="182"/>
      <c r="R93" s="184"/>
      <c r="S93" s="182"/>
      <c r="T93" s="184"/>
      <c r="U93" s="214"/>
      <c r="V93" s="330"/>
      <c r="W93" s="339"/>
      <c r="X93" s="213"/>
      <c r="Y93" s="212"/>
      <c r="Z93" s="213"/>
      <c r="AA93" s="216"/>
      <c r="AB93" s="146"/>
      <c r="AC93" s="217"/>
    </row>
    <row r="94" spans="1:29" s="147" customFormat="1" ht="21" customHeight="1" x14ac:dyDescent="0.3">
      <c r="A94" s="143"/>
      <c r="B94" s="144">
        <v>13</v>
      </c>
      <c r="C94" s="145" t="s">
        <v>147</v>
      </c>
      <c r="D94" s="179"/>
      <c r="E94" s="210"/>
      <c r="F94" s="211"/>
      <c r="G94" s="212"/>
      <c r="H94" s="215"/>
      <c r="I94" s="212"/>
      <c r="J94" s="213"/>
      <c r="K94" s="214"/>
      <c r="L94" s="215"/>
      <c r="M94" s="212"/>
      <c r="N94" s="213"/>
      <c r="O94" s="214"/>
      <c r="P94" s="213"/>
      <c r="Q94" s="182"/>
      <c r="R94" s="184"/>
      <c r="S94" s="182"/>
      <c r="T94" s="184"/>
      <c r="U94" s="214"/>
      <c r="V94" s="330"/>
      <c r="W94" s="339"/>
      <c r="X94" s="213"/>
      <c r="Y94" s="212"/>
      <c r="Z94" s="213"/>
      <c r="AA94" s="216"/>
      <c r="AB94" s="146"/>
      <c r="AC94" s="217"/>
    </row>
    <row r="95" spans="1:29" s="147" customFormat="1" ht="23.1" customHeight="1" x14ac:dyDescent="0.3">
      <c r="A95" s="143"/>
      <c r="B95" s="144">
        <v>14</v>
      </c>
      <c r="C95" s="145" t="s">
        <v>148</v>
      </c>
      <c r="D95" s="179"/>
      <c r="E95" s="210"/>
      <c r="F95" s="211"/>
      <c r="G95" s="212"/>
      <c r="H95" s="215"/>
      <c r="I95" s="212"/>
      <c r="J95" s="213"/>
      <c r="K95" s="214"/>
      <c r="L95" s="215"/>
      <c r="M95" s="212"/>
      <c r="N95" s="213"/>
      <c r="O95" s="214"/>
      <c r="P95" s="213"/>
      <c r="Q95" s="182"/>
      <c r="R95" s="184"/>
      <c r="S95" s="182"/>
      <c r="T95" s="184"/>
      <c r="U95" s="212"/>
      <c r="V95" s="330"/>
      <c r="W95" s="339"/>
      <c r="X95" s="213"/>
      <c r="Y95" s="212"/>
      <c r="Z95" s="213"/>
      <c r="AA95" s="216">
        <f t="shared" si="4"/>
        <v>0</v>
      </c>
      <c r="AB95" s="146">
        <f t="shared" si="4"/>
        <v>0</v>
      </c>
      <c r="AC95" s="217" t="e">
        <f t="shared" si="14"/>
        <v>#DIV/0!</v>
      </c>
    </row>
    <row r="96" spans="1:29" s="147" customFormat="1" ht="23.1" customHeight="1" x14ac:dyDescent="0.3">
      <c r="A96" s="143"/>
      <c r="B96" s="144">
        <v>15</v>
      </c>
      <c r="C96" s="145" t="s">
        <v>149</v>
      </c>
      <c r="D96" s="179"/>
      <c r="E96" s="210"/>
      <c r="F96" s="211"/>
      <c r="G96" s="212"/>
      <c r="H96" s="215"/>
      <c r="I96" s="212"/>
      <c r="J96" s="213"/>
      <c r="K96" s="214"/>
      <c r="L96" s="215"/>
      <c r="M96" s="212"/>
      <c r="N96" s="213"/>
      <c r="O96" s="214"/>
      <c r="P96" s="213"/>
      <c r="Q96" s="182"/>
      <c r="R96" s="184"/>
      <c r="S96" s="182"/>
      <c r="T96" s="184"/>
      <c r="U96" s="212"/>
      <c r="V96" s="330"/>
      <c r="W96" s="339"/>
      <c r="X96" s="213"/>
      <c r="Y96" s="212"/>
      <c r="Z96" s="213"/>
      <c r="AA96" s="216"/>
      <c r="AB96" s="146"/>
      <c r="AC96" s="217"/>
    </row>
    <row r="97" spans="1:29" s="147" customFormat="1" ht="23.1" customHeight="1" x14ac:dyDescent="0.3">
      <c r="A97" s="143"/>
      <c r="B97" s="144">
        <v>16</v>
      </c>
      <c r="C97" s="145" t="s">
        <v>150</v>
      </c>
      <c r="D97" s="179"/>
      <c r="E97" s="210"/>
      <c r="F97" s="211"/>
      <c r="G97" s="212"/>
      <c r="H97" s="215"/>
      <c r="I97" s="212"/>
      <c r="J97" s="213"/>
      <c r="K97" s="214"/>
      <c r="L97" s="215"/>
      <c r="M97" s="212"/>
      <c r="N97" s="213"/>
      <c r="O97" s="214"/>
      <c r="P97" s="213"/>
      <c r="Q97" s="182"/>
      <c r="R97" s="184"/>
      <c r="S97" s="182"/>
      <c r="T97" s="184"/>
      <c r="U97" s="212"/>
      <c r="V97" s="330"/>
      <c r="W97" s="339"/>
      <c r="X97" s="213"/>
      <c r="Y97" s="212"/>
      <c r="Z97" s="213"/>
      <c r="AA97" s="216"/>
      <c r="AB97" s="146"/>
      <c r="AC97" s="217"/>
    </row>
    <row r="98" spans="1:29" s="147" customFormat="1" ht="23.1" customHeight="1" x14ac:dyDescent="0.3">
      <c r="A98" s="143"/>
      <c r="B98" s="144">
        <v>17</v>
      </c>
      <c r="C98" s="145" t="s">
        <v>151</v>
      </c>
      <c r="D98" s="179"/>
      <c r="E98" s="210"/>
      <c r="F98" s="211"/>
      <c r="G98" s="212"/>
      <c r="H98" s="215"/>
      <c r="I98" s="212"/>
      <c r="J98" s="213"/>
      <c r="K98" s="214"/>
      <c r="L98" s="215"/>
      <c r="M98" s="212"/>
      <c r="N98" s="213"/>
      <c r="O98" s="214"/>
      <c r="P98" s="213"/>
      <c r="Q98" s="182"/>
      <c r="R98" s="184"/>
      <c r="S98" s="182"/>
      <c r="T98" s="184"/>
      <c r="U98" s="212"/>
      <c r="V98" s="330"/>
      <c r="W98" s="339"/>
      <c r="X98" s="213"/>
      <c r="Y98" s="212"/>
      <c r="Z98" s="213"/>
      <c r="AA98" s="216">
        <f t="shared" si="4"/>
        <v>0</v>
      </c>
      <c r="AB98" s="146">
        <f t="shared" si="4"/>
        <v>0</v>
      </c>
      <c r="AC98" s="217" t="e">
        <f t="shared" si="14"/>
        <v>#DIV/0!</v>
      </c>
    </row>
    <row r="99" spans="1:29" s="147" customFormat="1" ht="23.1" customHeight="1" x14ac:dyDescent="0.3">
      <c r="A99" s="143"/>
      <c r="B99" s="144">
        <v>18</v>
      </c>
      <c r="C99" s="145" t="s">
        <v>152</v>
      </c>
      <c r="D99" s="179"/>
      <c r="E99" s="210"/>
      <c r="F99" s="211"/>
      <c r="G99" s="212"/>
      <c r="H99" s="215"/>
      <c r="I99" s="212"/>
      <c r="J99" s="213"/>
      <c r="K99" s="214"/>
      <c r="L99" s="215"/>
      <c r="M99" s="212"/>
      <c r="N99" s="213"/>
      <c r="O99" s="214"/>
      <c r="P99" s="213"/>
      <c r="Q99" s="182"/>
      <c r="R99" s="184"/>
      <c r="S99" s="182"/>
      <c r="T99" s="184"/>
      <c r="U99" s="212"/>
      <c r="V99" s="331"/>
      <c r="W99" s="340"/>
      <c r="X99" s="213"/>
      <c r="Y99" s="212"/>
      <c r="Z99" s="213"/>
      <c r="AA99" s="216">
        <f t="shared" si="4"/>
        <v>0</v>
      </c>
      <c r="AB99" s="146">
        <f t="shared" si="4"/>
        <v>0</v>
      </c>
      <c r="AC99" s="217" t="e">
        <f t="shared" si="14"/>
        <v>#DIV/0!</v>
      </c>
    </row>
    <row r="100" spans="1:29" s="147" customFormat="1" ht="23.45" customHeight="1" thickBot="1" x14ac:dyDescent="0.35">
      <c r="A100" s="143"/>
      <c r="B100" s="144">
        <v>19</v>
      </c>
      <c r="C100" s="145" t="s">
        <v>153</v>
      </c>
      <c r="D100" s="191"/>
      <c r="E100" s="192"/>
      <c r="F100" s="193"/>
      <c r="G100" s="194"/>
      <c r="H100" s="197"/>
      <c r="I100" s="194"/>
      <c r="J100" s="195"/>
      <c r="K100" s="196"/>
      <c r="L100" s="197"/>
      <c r="M100" s="194"/>
      <c r="N100" s="195"/>
      <c r="O100" s="196"/>
      <c r="P100" s="195"/>
      <c r="Q100" s="194"/>
      <c r="R100" s="195"/>
      <c r="S100" s="194"/>
      <c r="T100" s="195"/>
      <c r="U100" s="194"/>
      <c r="V100" s="328"/>
      <c r="W100" s="337"/>
      <c r="X100" s="195"/>
      <c r="Y100" s="194"/>
      <c r="Z100" s="195"/>
      <c r="AA100" s="198">
        <f t="shared" si="4"/>
        <v>0</v>
      </c>
      <c r="AB100" s="148">
        <f t="shared" si="4"/>
        <v>0</v>
      </c>
      <c r="AC100" s="199" t="e">
        <f t="shared" si="14"/>
        <v>#DIV/0!</v>
      </c>
    </row>
    <row r="101" spans="1:29" ht="23.45" customHeight="1" thickTop="1" x14ac:dyDescent="0.65">
      <c r="A101" s="141"/>
      <c r="B101" s="166">
        <v>9</v>
      </c>
      <c r="C101" s="142" t="s">
        <v>131</v>
      </c>
      <c r="D101" s="201"/>
      <c r="E101" s="201"/>
      <c r="F101" s="202"/>
      <c r="G101" s="203">
        <f t="shared" ref="G101:Z101" si="15">SUM(G102:G106)</f>
        <v>0</v>
      </c>
      <c r="H101" s="206">
        <f t="shared" si="15"/>
        <v>0</v>
      </c>
      <c r="I101" s="203">
        <f t="shared" si="15"/>
        <v>0</v>
      </c>
      <c r="J101" s="204">
        <f t="shared" si="15"/>
        <v>0</v>
      </c>
      <c r="K101" s="205">
        <f t="shared" si="15"/>
        <v>0</v>
      </c>
      <c r="L101" s="206">
        <f t="shared" si="15"/>
        <v>0</v>
      </c>
      <c r="M101" s="203">
        <f t="shared" si="15"/>
        <v>0</v>
      </c>
      <c r="N101" s="204">
        <f t="shared" si="15"/>
        <v>0</v>
      </c>
      <c r="O101" s="205">
        <f t="shared" si="15"/>
        <v>0</v>
      </c>
      <c r="P101" s="204">
        <f t="shared" si="15"/>
        <v>0</v>
      </c>
      <c r="Q101" s="318">
        <f t="shared" si="15"/>
        <v>0</v>
      </c>
      <c r="R101" s="319">
        <f t="shared" si="15"/>
        <v>0</v>
      </c>
      <c r="S101" s="320">
        <f t="shared" si="15"/>
        <v>0</v>
      </c>
      <c r="T101" s="321">
        <f t="shared" si="15"/>
        <v>0</v>
      </c>
      <c r="U101" s="172">
        <f t="shared" si="15"/>
        <v>0</v>
      </c>
      <c r="V101" s="329">
        <f t="shared" si="15"/>
        <v>0</v>
      </c>
      <c r="W101" s="338">
        <f t="shared" si="15"/>
        <v>0</v>
      </c>
      <c r="X101" s="204">
        <f t="shared" si="15"/>
        <v>0</v>
      </c>
      <c r="Y101" s="203">
        <f t="shared" si="15"/>
        <v>0</v>
      </c>
      <c r="Z101" s="204">
        <f t="shared" si="15"/>
        <v>0</v>
      </c>
      <c r="AA101" s="207">
        <f t="shared" si="4"/>
        <v>0</v>
      </c>
      <c r="AB101" s="208">
        <f t="shared" si="4"/>
        <v>0</v>
      </c>
      <c r="AC101" s="209" t="e">
        <f>AB101/AA101</f>
        <v>#DIV/0!</v>
      </c>
    </row>
    <row r="102" spans="1:29" s="147" customFormat="1" ht="21" customHeight="1" x14ac:dyDescent="0.3">
      <c r="A102" s="143"/>
      <c r="B102" s="144">
        <v>1</v>
      </c>
      <c r="C102" s="145" t="s">
        <v>132</v>
      </c>
      <c r="D102" s="179"/>
      <c r="E102" s="210"/>
      <c r="F102" s="211"/>
      <c r="G102" s="212"/>
      <c r="H102" s="215"/>
      <c r="I102" s="212"/>
      <c r="J102" s="213"/>
      <c r="K102" s="214"/>
      <c r="L102" s="215"/>
      <c r="M102" s="212"/>
      <c r="N102" s="213"/>
      <c r="O102" s="214"/>
      <c r="P102" s="213"/>
      <c r="Q102" s="182"/>
      <c r="R102" s="184"/>
      <c r="S102" s="182"/>
      <c r="T102" s="184"/>
      <c r="U102" s="214"/>
      <c r="V102" s="330"/>
      <c r="W102" s="339"/>
      <c r="X102" s="213"/>
      <c r="Y102" s="212"/>
      <c r="Z102" s="213"/>
      <c r="AA102" s="216">
        <f t="shared" si="4"/>
        <v>0</v>
      </c>
      <c r="AB102" s="146">
        <f t="shared" si="4"/>
        <v>0</v>
      </c>
      <c r="AC102" s="217" t="e">
        <f t="shared" ref="AC102:AC106" si="16">AB102/AA102</f>
        <v>#DIV/0!</v>
      </c>
    </row>
    <row r="103" spans="1:29" s="147" customFormat="1" ht="23.1" customHeight="1" x14ac:dyDescent="0.3">
      <c r="A103" s="143"/>
      <c r="B103" s="144">
        <v>2</v>
      </c>
      <c r="C103" s="145" t="s">
        <v>134</v>
      </c>
      <c r="D103" s="179"/>
      <c r="E103" s="210"/>
      <c r="F103" s="211"/>
      <c r="G103" s="212"/>
      <c r="H103" s="215"/>
      <c r="I103" s="212"/>
      <c r="J103" s="213"/>
      <c r="K103" s="214"/>
      <c r="L103" s="215"/>
      <c r="M103" s="212"/>
      <c r="N103" s="213"/>
      <c r="O103" s="214"/>
      <c r="P103" s="213"/>
      <c r="Q103" s="182"/>
      <c r="R103" s="184"/>
      <c r="S103" s="182"/>
      <c r="T103" s="184"/>
      <c r="U103" s="212"/>
      <c r="V103" s="330"/>
      <c r="W103" s="339"/>
      <c r="X103" s="213"/>
      <c r="Y103" s="212"/>
      <c r="Z103" s="213"/>
      <c r="AA103" s="216">
        <f t="shared" si="4"/>
        <v>0</v>
      </c>
      <c r="AB103" s="146">
        <f t="shared" si="4"/>
        <v>0</v>
      </c>
      <c r="AC103" s="217" t="e">
        <f t="shared" si="16"/>
        <v>#DIV/0!</v>
      </c>
    </row>
    <row r="104" spans="1:29" s="147" customFormat="1" ht="23.1" customHeight="1" x14ac:dyDescent="0.3">
      <c r="A104" s="143"/>
      <c r="B104" s="144">
        <v>3</v>
      </c>
      <c r="C104" s="145"/>
      <c r="D104" s="179"/>
      <c r="E104" s="210"/>
      <c r="F104" s="211"/>
      <c r="G104" s="212"/>
      <c r="H104" s="215"/>
      <c r="I104" s="212"/>
      <c r="J104" s="213"/>
      <c r="K104" s="214"/>
      <c r="L104" s="215"/>
      <c r="M104" s="212"/>
      <c r="N104" s="213"/>
      <c r="O104" s="214"/>
      <c r="P104" s="213"/>
      <c r="Q104" s="182"/>
      <c r="R104" s="184"/>
      <c r="S104" s="182"/>
      <c r="T104" s="184"/>
      <c r="U104" s="212"/>
      <c r="V104" s="330"/>
      <c r="W104" s="339"/>
      <c r="X104" s="213"/>
      <c r="Y104" s="212"/>
      <c r="Z104" s="213"/>
      <c r="AA104" s="216">
        <f t="shared" si="4"/>
        <v>0</v>
      </c>
      <c r="AB104" s="146">
        <f t="shared" si="4"/>
        <v>0</v>
      </c>
      <c r="AC104" s="217" t="e">
        <f t="shared" si="16"/>
        <v>#DIV/0!</v>
      </c>
    </row>
    <row r="105" spans="1:29" s="147" customFormat="1" ht="23.1" customHeight="1" x14ac:dyDescent="0.3">
      <c r="A105" s="143"/>
      <c r="B105" s="144">
        <v>4</v>
      </c>
      <c r="C105" s="145"/>
      <c r="D105" s="179"/>
      <c r="E105" s="210"/>
      <c r="F105" s="211"/>
      <c r="G105" s="212"/>
      <c r="H105" s="215"/>
      <c r="I105" s="212"/>
      <c r="J105" s="213"/>
      <c r="K105" s="214"/>
      <c r="L105" s="215"/>
      <c r="M105" s="212"/>
      <c r="N105" s="213"/>
      <c r="O105" s="214"/>
      <c r="P105" s="213"/>
      <c r="Q105" s="182"/>
      <c r="R105" s="184"/>
      <c r="S105" s="182"/>
      <c r="T105" s="184"/>
      <c r="U105" s="212"/>
      <c r="V105" s="331"/>
      <c r="W105" s="340"/>
      <c r="X105" s="213"/>
      <c r="Y105" s="212"/>
      <c r="Z105" s="213"/>
      <c r="AA105" s="216">
        <f t="shared" si="4"/>
        <v>0</v>
      </c>
      <c r="AB105" s="146">
        <f t="shared" si="4"/>
        <v>0</v>
      </c>
      <c r="AC105" s="217" t="e">
        <f t="shared" si="16"/>
        <v>#DIV/0!</v>
      </c>
    </row>
    <row r="106" spans="1:29" s="147" customFormat="1" ht="23.45" customHeight="1" thickBot="1" x14ac:dyDescent="0.35">
      <c r="A106" s="151"/>
      <c r="B106" s="148">
        <v>5</v>
      </c>
      <c r="C106" s="149"/>
      <c r="D106" s="191"/>
      <c r="E106" s="218"/>
      <c r="F106" s="219"/>
      <c r="G106" s="220"/>
      <c r="H106" s="223"/>
      <c r="I106" s="220"/>
      <c r="J106" s="221"/>
      <c r="K106" s="222"/>
      <c r="L106" s="223"/>
      <c r="M106" s="220"/>
      <c r="N106" s="221"/>
      <c r="O106" s="222"/>
      <c r="P106" s="221"/>
      <c r="Q106" s="194"/>
      <c r="R106" s="195"/>
      <c r="S106" s="194"/>
      <c r="T106" s="195"/>
      <c r="U106" s="220"/>
      <c r="V106" s="332"/>
      <c r="W106" s="341"/>
      <c r="X106" s="221"/>
      <c r="Y106" s="220"/>
      <c r="Z106" s="221"/>
      <c r="AA106" s="224">
        <f t="shared" si="4"/>
        <v>0</v>
      </c>
      <c r="AB106" s="150">
        <f t="shared" si="4"/>
        <v>0</v>
      </c>
      <c r="AC106" s="225" t="e">
        <f t="shared" si="16"/>
        <v>#DIV/0!</v>
      </c>
    </row>
    <row r="107" spans="1:29" ht="23.45" customHeight="1" thickTop="1" x14ac:dyDescent="0.65">
      <c r="A107" s="141"/>
      <c r="B107" s="166">
        <v>10</v>
      </c>
      <c r="C107" s="142" t="s">
        <v>135</v>
      </c>
      <c r="D107" s="201"/>
      <c r="E107" s="201"/>
      <c r="F107" s="202"/>
      <c r="G107" s="203">
        <f t="shared" ref="G107:Z107" si="17">SUM(G108:G109)</f>
        <v>0</v>
      </c>
      <c r="H107" s="206">
        <f t="shared" si="17"/>
        <v>0</v>
      </c>
      <c r="I107" s="203">
        <f t="shared" si="17"/>
        <v>0</v>
      </c>
      <c r="J107" s="204">
        <f t="shared" si="17"/>
        <v>0</v>
      </c>
      <c r="K107" s="205">
        <f t="shared" si="17"/>
        <v>0</v>
      </c>
      <c r="L107" s="206">
        <f t="shared" si="17"/>
        <v>0</v>
      </c>
      <c r="M107" s="203">
        <f t="shared" si="17"/>
        <v>0</v>
      </c>
      <c r="N107" s="204">
        <f t="shared" si="17"/>
        <v>0</v>
      </c>
      <c r="O107" s="205">
        <f t="shared" si="17"/>
        <v>0</v>
      </c>
      <c r="P107" s="204">
        <f t="shared" si="17"/>
        <v>0</v>
      </c>
      <c r="Q107" s="318">
        <f t="shared" si="17"/>
        <v>0</v>
      </c>
      <c r="R107" s="319">
        <f t="shared" si="17"/>
        <v>0</v>
      </c>
      <c r="S107" s="320">
        <f t="shared" si="17"/>
        <v>0</v>
      </c>
      <c r="T107" s="321">
        <f t="shared" si="17"/>
        <v>0</v>
      </c>
      <c r="U107" s="172">
        <f t="shared" si="17"/>
        <v>0</v>
      </c>
      <c r="V107" s="329">
        <f t="shared" si="17"/>
        <v>0</v>
      </c>
      <c r="W107" s="338">
        <f t="shared" si="17"/>
        <v>0</v>
      </c>
      <c r="X107" s="204">
        <f t="shared" si="17"/>
        <v>0</v>
      </c>
      <c r="Y107" s="203">
        <f t="shared" si="17"/>
        <v>0</v>
      </c>
      <c r="Z107" s="204">
        <f t="shared" si="17"/>
        <v>0</v>
      </c>
      <c r="AA107" s="207">
        <f t="shared" si="4"/>
        <v>0</v>
      </c>
      <c r="AB107" s="208">
        <f t="shared" si="4"/>
        <v>0</v>
      </c>
      <c r="AC107" s="209" t="e">
        <f>AB107/AA107</f>
        <v>#DIV/0!</v>
      </c>
    </row>
    <row r="108" spans="1:29" s="147" customFormat="1" ht="21" customHeight="1" x14ac:dyDescent="0.3">
      <c r="A108" s="143"/>
      <c r="B108" s="144">
        <v>1</v>
      </c>
      <c r="C108" s="145" t="s">
        <v>136</v>
      </c>
      <c r="D108" s="179"/>
      <c r="E108" s="210"/>
      <c r="F108" s="211"/>
      <c r="G108" s="212"/>
      <c r="H108" s="215"/>
      <c r="I108" s="212"/>
      <c r="J108" s="213"/>
      <c r="K108" s="214"/>
      <c r="L108" s="215"/>
      <c r="M108" s="212"/>
      <c r="N108" s="213"/>
      <c r="O108" s="214"/>
      <c r="P108" s="213"/>
      <c r="Q108" s="182"/>
      <c r="R108" s="184"/>
      <c r="S108" s="182"/>
      <c r="T108" s="184"/>
      <c r="U108" s="214"/>
      <c r="V108" s="330"/>
      <c r="W108" s="339"/>
      <c r="X108" s="213"/>
      <c r="Y108" s="212"/>
      <c r="Z108" s="213"/>
      <c r="AA108" s="216">
        <f t="shared" si="4"/>
        <v>0</v>
      </c>
      <c r="AB108" s="146">
        <f t="shared" si="4"/>
        <v>0</v>
      </c>
      <c r="AC108" s="217" t="e">
        <f t="shared" ref="AC108:AC110" si="18">AB108/AA108</f>
        <v>#DIV/0!</v>
      </c>
    </row>
    <row r="109" spans="1:29" s="147" customFormat="1" ht="23.45" customHeight="1" thickBot="1" x14ac:dyDescent="0.35">
      <c r="A109" s="151"/>
      <c r="B109" s="148">
        <v>2</v>
      </c>
      <c r="C109" s="149"/>
      <c r="D109" s="191"/>
      <c r="E109" s="218"/>
      <c r="F109" s="219"/>
      <c r="G109" s="220"/>
      <c r="H109" s="223"/>
      <c r="I109" s="220"/>
      <c r="J109" s="221"/>
      <c r="K109" s="222"/>
      <c r="L109" s="223"/>
      <c r="M109" s="220"/>
      <c r="N109" s="221"/>
      <c r="O109" s="222"/>
      <c r="P109" s="221"/>
      <c r="Q109" s="194"/>
      <c r="R109" s="195"/>
      <c r="S109" s="194"/>
      <c r="T109" s="195"/>
      <c r="U109" s="220"/>
      <c r="V109" s="332"/>
      <c r="W109" s="341"/>
      <c r="X109" s="221"/>
      <c r="Y109" s="220"/>
      <c r="Z109" s="221"/>
      <c r="AA109" s="224">
        <f t="shared" si="4"/>
        <v>0</v>
      </c>
      <c r="AB109" s="150">
        <f t="shared" si="4"/>
        <v>0</v>
      </c>
      <c r="AC109" s="225" t="e">
        <f t="shared" si="18"/>
        <v>#DIV/0!</v>
      </c>
    </row>
    <row r="110" spans="1:29" s="159" customFormat="1" ht="22.5" customHeight="1" thickTop="1" thickBot="1" x14ac:dyDescent="0.35">
      <c r="A110" s="343"/>
      <c r="B110" s="154"/>
      <c r="C110" s="344" t="s">
        <v>65</v>
      </c>
      <c r="D110" s="345"/>
      <c r="E110" s="345"/>
      <c r="F110" s="345"/>
      <c r="G110" s="161">
        <f t="shared" ref="G110:AB110" si="19">SUM(G107,G56,G47,G32,G6)</f>
        <v>0</v>
      </c>
      <c r="H110" s="162">
        <f t="shared" si="19"/>
        <v>0</v>
      </c>
      <c r="I110" s="347">
        <f t="shared" si="19"/>
        <v>0</v>
      </c>
      <c r="J110" s="163">
        <f t="shared" si="19"/>
        <v>0</v>
      </c>
      <c r="K110" s="162">
        <f t="shared" si="19"/>
        <v>56</v>
      </c>
      <c r="L110" s="162">
        <f t="shared" si="19"/>
        <v>4</v>
      </c>
      <c r="M110" s="161">
        <f t="shared" si="19"/>
        <v>0</v>
      </c>
      <c r="N110" s="163">
        <f t="shared" si="19"/>
        <v>0</v>
      </c>
      <c r="O110" s="162">
        <f t="shared" si="19"/>
        <v>76</v>
      </c>
      <c r="P110" s="163">
        <f t="shared" si="19"/>
        <v>1</v>
      </c>
      <c r="Q110" s="342">
        <f t="shared" si="19"/>
        <v>70</v>
      </c>
      <c r="R110" s="346">
        <f t="shared" si="19"/>
        <v>44</v>
      </c>
      <c r="S110" s="342">
        <f t="shared" si="19"/>
        <v>32</v>
      </c>
      <c r="T110" s="346">
        <f t="shared" si="19"/>
        <v>17</v>
      </c>
      <c r="U110" s="161">
        <f t="shared" si="19"/>
        <v>258</v>
      </c>
      <c r="V110" s="162">
        <f t="shared" si="19"/>
        <v>148</v>
      </c>
      <c r="W110" s="161">
        <f t="shared" si="19"/>
        <v>512</v>
      </c>
      <c r="X110" s="333">
        <f t="shared" si="19"/>
        <v>299</v>
      </c>
      <c r="Y110" s="161">
        <f t="shared" si="19"/>
        <v>0</v>
      </c>
      <c r="Z110" s="163">
        <f t="shared" si="19"/>
        <v>0</v>
      </c>
      <c r="AA110" s="162">
        <f t="shared" si="19"/>
        <v>1004</v>
      </c>
      <c r="AB110" s="162">
        <f t="shared" si="19"/>
        <v>513</v>
      </c>
      <c r="AC110" s="164">
        <f t="shared" si="18"/>
        <v>0.51095617529880477</v>
      </c>
    </row>
    <row r="111" spans="1:29" ht="17.25" thickTop="1" x14ac:dyDescent="0.3"/>
    <row r="118" spans="2:197" s="158" customFormat="1" x14ac:dyDescent="0.3">
      <c r="B118" s="155"/>
      <c r="C118" s="147"/>
      <c r="D118" s="147"/>
      <c r="E118" s="155"/>
      <c r="F118" s="155"/>
      <c r="G118" s="226"/>
      <c r="H118" s="156"/>
      <c r="I118" s="226"/>
      <c r="J118" s="156"/>
      <c r="K118" s="226"/>
      <c r="L118" s="156"/>
      <c r="M118" s="226"/>
      <c r="N118" s="156"/>
      <c r="O118" s="226"/>
      <c r="P118" s="156"/>
      <c r="Q118" s="156"/>
      <c r="R118" s="156"/>
      <c r="S118" s="156"/>
      <c r="T118" s="156"/>
      <c r="U118" s="226"/>
      <c r="V118" s="156"/>
      <c r="W118" s="156"/>
      <c r="X118" s="156"/>
      <c r="Y118" s="226"/>
      <c r="Z118" s="156"/>
      <c r="AA118" s="157"/>
      <c r="AB118" s="155"/>
      <c r="AC118" s="147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5"/>
      <c r="BN118" s="165"/>
      <c r="BO118" s="165"/>
      <c r="BP118" s="165"/>
      <c r="BQ118" s="165"/>
      <c r="BR118" s="165"/>
      <c r="BS118" s="165"/>
      <c r="BT118" s="165"/>
      <c r="BU118" s="165"/>
      <c r="BV118" s="165"/>
      <c r="BW118" s="165"/>
      <c r="BX118" s="165"/>
      <c r="BY118" s="165"/>
      <c r="BZ118" s="165"/>
      <c r="CA118" s="165"/>
      <c r="CB118" s="165"/>
      <c r="CC118" s="165"/>
      <c r="CD118" s="165"/>
      <c r="CE118" s="165"/>
      <c r="CF118" s="165"/>
      <c r="CG118" s="165"/>
      <c r="CH118" s="165"/>
      <c r="CI118" s="165"/>
      <c r="CJ118" s="165"/>
      <c r="CK118" s="165"/>
      <c r="CL118" s="165"/>
      <c r="CM118" s="165"/>
      <c r="CN118" s="165"/>
      <c r="CO118" s="165"/>
      <c r="CP118" s="165"/>
      <c r="CQ118" s="165"/>
      <c r="CR118" s="165"/>
      <c r="CS118" s="165"/>
      <c r="CT118" s="165"/>
      <c r="CU118" s="165"/>
      <c r="CV118" s="165"/>
      <c r="CW118" s="165"/>
      <c r="CX118" s="165"/>
      <c r="CY118" s="165"/>
      <c r="CZ118" s="165"/>
      <c r="DA118" s="165"/>
      <c r="DB118" s="165"/>
      <c r="DC118" s="165"/>
      <c r="DD118" s="165"/>
      <c r="DE118" s="165"/>
      <c r="DF118" s="165"/>
      <c r="DG118" s="165"/>
      <c r="DH118" s="165"/>
      <c r="DI118" s="165"/>
      <c r="DJ118" s="165"/>
      <c r="DK118" s="165"/>
      <c r="DL118" s="165"/>
      <c r="DM118" s="165"/>
      <c r="DN118" s="165"/>
      <c r="DO118" s="165"/>
      <c r="DP118" s="165"/>
      <c r="DQ118" s="165"/>
      <c r="DR118" s="165"/>
      <c r="DS118" s="165"/>
      <c r="DT118" s="165"/>
      <c r="DU118" s="165"/>
      <c r="DV118" s="165"/>
      <c r="DW118" s="165"/>
      <c r="DX118" s="165"/>
      <c r="DY118" s="165"/>
      <c r="DZ118" s="165"/>
      <c r="EA118" s="165"/>
      <c r="EB118" s="165"/>
      <c r="EC118" s="165"/>
      <c r="ED118" s="165"/>
      <c r="EE118" s="165"/>
      <c r="EF118" s="165"/>
      <c r="EG118" s="165"/>
      <c r="EH118" s="165"/>
      <c r="EI118" s="165"/>
      <c r="EJ118" s="165"/>
      <c r="EK118" s="165"/>
      <c r="EL118" s="165"/>
      <c r="EM118" s="165"/>
      <c r="EN118" s="165"/>
      <c r="EO118" s="165"/>
      <c r="EP118" s="165"/>
      <c r="EQ118" s="165"/>
      <c r="ER118" s="165"/>
      <c r="ES118" s="165"/>
      <c r="ET118" s="165"/>
      <c r="EU118" s="165"/>
      <c r="EV118" s="165"/>
      <c r="EW118" s="165"/>
      <c r="EX118" s="165"/>
      <c r="EY118" s="165"/>
      <c r="EZ118" s="165"/>
      <c r="FA118" s="165"/>
      <c r="FB118" s="165"/>
      <c r="FC118" s="165"/>
      <c r="FD118" s="165"/>
      <c r="FE118" s="165"/>
      <c r="FF118" s="165"/>
      <c r="FG118" s="165"/>
      <c r="FH118" s="165"/>
      <c r="FI118" s="165"/>
      <c r="FJ118" s="165"/>
      <c r="FK118" s="165"/>
      <c r="FL118" s="165"/>
      <c r="FM118" s="165"/>
      <c r="FN118" s="165"/>
      <c r="FO118" s="165"/>
      <c r="FP118" s="165"/>
      <c r="FQ118" s="165"/>
      <c r="FR118" s="165"/>
      <c r="FS118" s="165"/>
      <c r="FT118" s="165"/>
      <c r="FU118" s="165"/>
      <c r="FV118" s="165"/>
      <c r="FW118" s="165"/>
      <c r="FX118" s="165"/>
      <c r="FY118" s="165"/>
      <c r="FZ118" s="165"/>
      <c r="GA118" s="165"/>
      <c r="GB118" s="165"/>
      <c r="GC118" s="165"/>
      <c r="GD118" s="165"/>
      <c r="GE118" s="165"/>
      <c r="GF118" s="165"/>
      <c r="GG118" s="165"/>
      <c r="GH118" s="165"/>
      <c r="GI118" s="165"/>
      <c r="GJ118" s="165"/>
      <c r="GK118" s="165"/>
      <c r="GL118" s="165"/>
      <c r="GM118" s="165"/>
      <c r="GN118" s="165"/>
      <c r="GO118" s="165"/>
    </row>
  </sheetData>
  <mergeCells count="26">
    <mergeCell ref="A2:N2"/>
    <mergeCell ref="A3:B5"/>
    <mergeCell ref="C3:C5"/>
    <mergeCell ref="D3:E3"/>
    <mergeCell ref="F3:F5"/>
    <mergeCell ref="G3:J3"/>
    <mergeCell ref="K3:L3"/>
    <mergeCell ref="M3:N3"/>
    <mergeCell ref="M4:N4"/>
    <mergeCell ref="D4:D5"/>
    <mergeCell ref="E4:E5"/>
    <mergeCell ref="G4:H4"/>
    <mergeCell ref="I4:J4"/>
    <mergeCell ref="K4:L4"/>
    <mergeCell ref="O3:P3"/>
    <mergeCell ref="Q3:X3"/>
    <mergeCell ref="Y3:Z4"/>
    <mergeCell ref="AA3:AC3"/>
    <mergeCell ref="AB4:AB5"/>
    <mergeCell ref="AC4:AC5"/>
    <mergeCell ref="O4:P4"/>
    <mergeCell ref="Q4:R4"/>
    <mergeCell ref="S4:T4"/>
    <mergeCell ref="U4:V4"/>
    <mergeCell ref="W4:X4"/>
    <mergeCell ref="AA4:AA5"/>
  </mergeCells>
  <pageMargins left="0.25" right="0.25" top="0.5" bottom="0.5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GO118"/>
  <sheetViews>
    <sheetView showGridLines="0" topLeftCell="A2" zoomScale="80" zoomScaleNormal="80" workbookViewId="0">
      <pane xSplit="3" ySplit="4" topLeftCell="D63" activePane="bottomRight" state="frozen"/>
      <selection activeCell="D14" sqref="D14"/>
      <selection pane="topRight" activeCell="D14" sqref="D14"/>
      <selection pane="bottomLeft" activeCell="D14" sqref="D14"/>
      <selection pane="bottomRight" activeCell="C77" sqref="C77"/>
    </sheetView>
  </sheetViews>
  <sheetFormatPr defaultColWidth="9.140625" defaultRowHeight="16.5" x14ac:dyDescent="0.3"/>
  <cols>
    <col min="1" max="1" width="2.7109375" style="140" customWidth="1"/>
    <col min="2" max="2" width="6" style="155" customWidth="1"/>
    <col min="3" max="3" width="59.28515625" style="147" customWidth="1"/>
    <col min="4" max="4" width="14" style="147" customWidth="1"/>
    <col min="5" max="5" width="14" style="155" customWidth="1"/>
    <col min="6" max="6" width="27.5703125" style="155" bestFit="1" customWidth="1"/>
    <col min="7" max="7" width="6" style="226" customWidth="1"/>
    <col min="8" max="8" width="6" style="156" customWidth="1"/>
    <col min="9" max="9" width="6" style="226" customWidth="1"/>
    <col min="10" max="10" width="6" style="156" customWidth="1"/>
    <col min="11" max="11" width="6.7109375" style="226" customWidth="1"/>
    <col min="12" max="12" width="6.7109375" style="156" customWidth="1"/>
    <col min="13" max="13" width="6.7109375" style="226" customWidth="1"/>
    <col min="14" max="14" width="6.7109375" style="156" customWidth="1"/>
    <col min="15" max="15" width="6.7109375" style="226" customWidth="1"/>
    <col min="16" max="16" width="6.7109375" style="156" customWidth="1"/>
    <col min="17" max="20" width="7.42578125" style="156" customWidth="1"/>
    <col min="21" max="21" width="7.42578125" style="226" customWidth="1"/>
    <col min="22" max="24" width="7.42578125" style="156" customWidth="1"/>
    <col min="25" max="25" width="6.7109375" style="226" customWidth="1"/>
    <col min="26" max="26" width="6.5703125" style="156" customWidth="1"/>
    <col min="27" max="27" width="7.7109375" style="157" customWidth="1"/>
    <col min="28" max="28" width="6" style="155" customWidth="1"/>
    <col min="29" max="29" width="7.5703125" style="147" bestFit="1" customWidth="1"/>
    <col min="30" max="197" width="9.140625" style="147"/>
    <col min="198" max="16384" width="9.140625" style="140"/>
  </cols>
  <sheetData>
    <row r="1" spans="1:197" x14ac:dyDescent="0.3">
      <c r="E1" s="147"/>
      <c r="F1" s="147"/>
      <c r="G1" s="167"/>
      <c r="H1" s="168"/>
      <c r="I1" s="167"/>
      <c r="J1" s="168"/>
      <c r="K1" s="167"/>
      <c r="L1" s="168"/>
      <c r="M1" s="167"/>
      <c r="N1" s="168"/>
      <c r="O1" s="167"/>
      <c r="P1" s="168"/>
      <c r="Q1" s="168"/>
      <c r="R1" s="168"/>
      <c r="S1" s="168"/>
      <c r="T1" s="168"/>
      <c r="U1" s="167"/>
      <c r="V1" s="168"/>
      <c r="W1" s="168"/>
      <c r="X1" s="168"/>
      <c r="Y1" s="167"/>
      <c r="Z1" s="168"/>
    </row>
    <row r="2" spans="1:197" ht="24" thickBot="1" x14ac:dyDescent="0.35">
      <c r="A2" s="581" t="s">
        <v>154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169"/>
      <c r="P2" s="170"/>
      <c r="Q2" s="170"/>
      <c r="R2" s="170"/>
      <c r="S2" s="170"/>
      <c r="T2" s="170"/>
      <c r="U2" s="169"/>
      <c r="V2" s="170"/>
      <c r="W2" s="170"/>
      <c r="X2" s="170"/>
      <c r="Y2" s="169"/>
      <c r="Z2" s="170"/>
      <c r="AA2" s="139"/>
      <c r="AB2" s="138"/>
      <c r="AC2" s="137"/>
    </row>
    <row r="3" spans="1:197" s="349" customFormat="1" ht="23.45" customHeight="1" thickTop="1" x14ac:dyDescent="0.65">
      <c r="A3" s="562" t="s">
        <v>60</v>
      </c>
      <c r="B3" s="563"/>
      <c r="C3" s="566" t="s">
        <v>61</v>
      </c>
      <c r="D3" s="567" t="s">
        <v>62</v>
      </c>
      <c r="E3" s="550"/>
      <c r="F3" s="568" t="s">
        <v>66</v>
      </c>
      <c r="G3" s="540" t="s">
        <v>67</v>
      </c>
      <c r="H3" s="544"/>
      <c r="I3" s="544"/>
      <c r="J3" s="541"/>
      <c r="K3" s="540" t="s">
        <v>68</v>
      </c>
      <c r="L3" s="541"/>
      <c r="M3" s="540" t="s">
        <v>71</v>
      </c>
      <c r="N3" s="541"/>
      <c r="O3" s="542" t="s">
        <v>72</v>
      </c>
      <c r="P3" s="543"/>
      <c r="Q3" s="544" t="s">
        <v>95</v>
      </c>
      <c r="R3" s="544"/>
      <c r="S3" s="544"/>
      <c r="T3" s="544"/>
      <c r="U3" s="544"/>
      <c r="V3" s="544"/>
      <c r="W3" s="544"/>
      <c r="X3" s="541"/>
      <c r="Y3" s="545" t="s">
        <v>103</v>
      </c>
      <c r="Z3" s="546"/>
      <c r="AA3" s="549" t="s">
        <v>65</v>
      </c>
      <c r="AB3" s="549"/>
      <c r="AC3" s="550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</row>
    <row r="4" spans="1:197" s="349" customFormat="1" ht="47.25" customHeight="1" x14ac:dyDescent="0.65">
      <c r="A4" s="564"/>
      <c r="B4" s="565"/>
      <c r="C4" s="556"/>
      <c r="D4" s="571" t="s">
        <v>63</v>
      </c>
      <c r="E4" s="573" t="s">
        <v>64</v>
      </c>
      <c r="F4" s="569"/>
      <c r="G4" s="575" t="s">
        <v>7</v>
      </c>
      <c r="H4" s="576"/>
      <c r="I4" s="575" t="s">
        <v>276</v>
      </c>
      <c r="J4" s="577"/>
      <c r="K4" s="578" t="s">
        <v>17</v>
      </c>
      <c r="L4" s="579"/>
      <c r="M4" s="557" t="s">
        <v>101</v>
      </c>
      <c r="N4" s="558"/>
      <c r="O4" s="557" t="s">
        <v>74</v>
      </c>
      <c r="P4" s="558"/>
      <c r="Q4" s="559" t="s">
        <v>97</v>
      </c>
      <c r="R4" s="560"/>
      <c r="S4" s="559" t="s">
        <v>98</v>
      </c>
      <c r="T4" s="560"/>
      <c r="U4" s="559" t="s">
        <v>99</v>
      </c>
      <c r="V4" s="561"/>
      <c r="W4" s="559" t="s">
        <v>100</v>
      </c>
      <c r="X4" s="560"/>
      <c r="Y4" s="547"/>
      <c r="Z4" s="548"/>
      <c r="AA4" s="551" t="s">
        <v>69</v>
      </c>
      <c r="AB4" s="553" t="s">
        <v>70</v>
      </c>
      <c r="AC4" s="555" t="s">
        <v>73</v>
      </c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</row>
    <row r="5" spans="1:197" s="349" customFormat="1" ht="26.25" customHeight="1" x14ac:dyDescent="0.65">
      <c r="A5" s="564"/>
      <c r="B5" s="565"/>
      <c r="C5" s="556"/>
      <c r="D5" s="572"/>
      <c r="E5" s="574"/>
      <c r="F5" s="570"/>
      <c r="G5" s="350" t="s">
        <v>69</v>
      </c>
      <c r="H5" s="351" t="s">
        <v>70</v>
      </c>
      <c r="I5" s="350" t="s">
        <v>69</v>
      </c>
      <c r="J5" s="352" t="s">
        <v>70</v>
      </c>
      <c r="K5" s="353" t="s">
        <v>69</v>
      </c>
      <c r="L5" s="351" t="s">
        <v>70</v>
      </c>
      <c r="M5" s="350" t="s">
        <v>69</v>
      </c>
      <c r="N5" s="354" t="s">
        <v>70</v>
      </c>
      <c r="O5" s="353" t="s">
        <v>69</v>
      </c>
      <c r="P5" s="352" t="s">
        <v>70</v>
      </c>
      <c r="Q5" s="350" t="s">
        <v>69</v>
      </c>
      <c r="R5" s="352" t="s">
        <v>70</v>
      </c>
      <c r="S5" s="350" t="s">
        <v>69</v>
      </c>
      <c r="T5" s="352" t="s">
        <v>70</v>
      </c>
      <c r="U5" s="355" t="s">
        <v>69</v>
      </c>
      <c r="V5" s="356" t="s">
        <v>70</v>
      </c>
      <c r="W5" s="355" t="s">
        <v>69</v>
      </c>
      <c r="X5" s="352" t="s">
        <v>70</v>
      </c>
      <c r="Y5" s="350" t="s">
        <v>69</v>
      </c>
      <c r="Z5" s="352" t="s">
        <v>70</v>
      </c>
      <c r="AA5" s="552"/>
      <c r="AB5" s="554"/>
      <c r="AC5" s="556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</row>
    <row r="6" spans="1:197" s="159" customFormat="1" ht="23.45" customHeight="1" thickBot="1" x14ac:dyDescent="0.7">
      <c r="B6" s="304">
        <v>1</v>
      </c>
      <c r="C6" s="324" t="s">
        <v>102</v>
      </c>
      <c r="D6" s="296"/>
      <c r="E6" s="297"/>
      <c r="F6" s="315"/>
      <c r="G6" s="299">
        <f t="shared" ref="G6:Z6" si="0">SUM(G7:G31)</f>
        <v>0</v>
      </c>
      <c r="H6" s="300">
        <f t="shared" si="0"/>
        <v>0</v>
      </c>
      <c r="I6" s="301">
        <f t="shared" si="0"/>
        <v>0</v>
      </c>
      <c r="J6" s="298">
        <f t="shared" si="0"/>
        <v>0</v>
      </c>
      <c r="K6" s="301">
        <f t="shared" si="0"/>
        <v>24</v>
      </c>
      <c r="L6" s="300">
        <f t="shared" si="0"/>
        <v>6</v>
      </c>
      <c r="M6" s="301">
        <f t="shared" si="0"/>
        <v>4</v>
      </c>
      <c r="N6" s="298">
        <f t="shared" si="0"/>
        <v>0</v>
      </c>
      <c r="O6" s="299">
        <f t="shared" si="0"/>
        <v>16</v>
      </c>
      <c r="P6" s="316">
        <f t="shared" si="0"/>
        <v>3</v>
      </c>
      <c r="Q6" s="301">
        <f t="shared" si="0"/>
        <v>0</v>
      </c>
      <c r="R6" s="316">
        <f t="shared" si="0"/>
        <v>0</v>
      </c>
      <c r="S6" s="301">
        <f t="shared" si="0"/>
        <v>0</v>
      </c>
      <c r="T6" s="316">
        <f t="shared" si="0"/>
        <v>0</v>
      </c>
      <c r="U6" s="301">
        <f t="shared" si="0"/>
        <v>25</v>
      </c>
      <c r="V6" s="325">
        <f t="shared" si="0"/>
        <v>13</v>
      </c>
      <c r="W6" s="334">
        <f t="shared" si="0"/>
        <v>76</v>
      </c>
      <c r="X6" s="298">
        <f t="shared" si="0"/>
        <v>52</v>
      </c>
      <c r="Y6" s="298">
        <f t="shared" si="0"/>
        <v>0</v>
      </c>
      <c r="Z6" s="371">
        <f t="shared" si="0"/>
        <v>0</v>
      </c>
      <c r="AA6" s="370">
        <f>SUM(G6,I6,K6,M6,O6,Q6,S6,U6,W6,Y6)</f>
        <v>145</v>
      </c>
      <c r="AB6" s="302">
        <f>SUM(H6,J6,L6,N6,P6,R6,T6,V6,X6,Z6)</f>
        <v>74</v>
      </c>
      <c r="AC6" s="303">
        <f>AB6/AA6</f>
        <v>0.51034482758620692</v>
      </c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</row>
    <row r="7" spans="1:197" s="147" customFormat="1" ht="21" customHeight="1" thickTop="1" x14ac:dyDescent="0.25">
      <c r="A7" s="143"/>
      <c r="B7" s="152">
        <v>1</v>
      </c>
      <c r="C7" s="153" t="s">
        <v>198</v>
      </c>
      <c r="D7" s="376" t="s">
        <v>199</v>
      </c>
      <c r="E7" s="376" t="s">
        <v>199</v>
      </c>
      <c r="F7" s="145" t="s">
        <v>200</v>
      </c>
      <c r="G7" s="372">
        <v>0</v>
      </c>
      <c r="H7" s="185">
        <v>0</v>
      </c>
      <c r="I7" s="372">
        <v>0</v>
      </c>
      <c r="J7" s="185">
        <v>0</v>
      </c>
      <c r="K7" s="372">
        <v>4</v>
      </c>
      <c r="L7" s="185">
        <v>1</v>
      </c>
      <c r="M7" s="372">
        <v>0</v>
      </c>
      <c r="N7" s="185">
        <v>0</v>
      </c>
      <c r="O7" s="372">
        <v>2</v>
      </c>
      <c r="P7" s="185">
        <v>1</v>
      </c>
      <c r="Q7" s="372">
        <v>0</v>
      </c>
      <c r="R7" s="185">
        <v>0</v>
      </c>
      <c r="S7" s="372">
        <v>0</v>
      </c>
      <c r="T7" s="185">
        <v>0</v>
      </c>
      <c r="U7" s="372">
        <v>1</v>
      </c>
      <c r="V7" s="185">
        <v>0</v>
      </c>
      <c r="W7" s="372">
        <v>23</v>
      </c>
      <c r="X7" s="185">
        <v>14</v>
      </c>
      <c r="Y7" s="372">
        <v>0</v>
      </c>
      <c r="Z7" s="373">
        <v>0</v>
      </c>
      <c r="AA7" s="187">
        <f>SUM(G7,I7,K7,M7,O7,Q7,S7,U7,W7,Y7)</f>
        <v>30</v>
      </c>
      <c r="AB7" s="144">
        <f t="shared" ref="AB7:AB12" si="1">SUM(H7,J7,L7,N7,P7,R7,T7,V7,X7,Z7)</f>
        <v>16</v>
      </c>
      <c r="AC7" s="188">
        <f t="shared" ref="AC7:AC65" si="2">AB7/AA7</f>
        <v>0.53333333333333333</v>
      </c>
    </row>
    <row r="8" spans="1:197" s="147" customFormat="1" ht="23.1" customHeight="1" x14ac:dyDescent="0.25">
      <c r="A8" s="143"/>
      <c r="B8" s="152">
        <v>2</v>
      </c>
      <c r="C8" s="153" t="s">
        <v>201</v>
      </c>
      <c r="D8" s="376">
        <v>43899</v>
      </c>
      <c r="E8" s="376">
        <v>43899</v>
      </c>
      <c r="F8" s="145" t="s">
        <v>202</v>
      </c>
      <c r="G8" s="182">
        <v>0</v>
      </c>
      <c r="H8" s="186">
        <v>0</v>
      </c>
      <c r="I8" s="182">
        <v>0</v>
      </c>
      <c r="J8" s="186">
        <v>0</v>
      </c>
      <c r="K8" s="182">
        <v>4</v>
      </c>
      <c r="L8" s="185">
        <v>1</v>
      </c>
      <c r="M8" s="182">
        <v>1</v>
      </c>
      <c r="N8" s="185">
        <v>0</v>
      </c>
      <c r="O8" s="182">
        <v>3</v>
      </c>
      <c r="P8" s="185">
        <v>1</v>
      </c>
      <c r="Q8" s="182">
        <v>0</v>
      </c>
      <c r="R8" s="185">
        <v>0</v>
      </c>
      <c r="S8" s="182">
        <v>0</v>
      </c>
      <c r="T8" s="185">
        <v>0</v>
      </c>
      <c r="U8" s="182">
        <v>6</v>
      </c>
      <c r="V8" s="185">
        <v>3</v>
      </c>
      <c r="W8" s="182">
        <v>12</v>
      </c>
      <c r="X8" s="185">
        <v>9</v>
      </c>
      <c r="Y8" s="182">
        <v>0</v>
      </c>
      <c r="Z8" s="373">
        <v>0</v>
      </c>
      <c r="AA8" s="187">
        <f>SUM(G8,I8,K8,M8,O8,Q8,S8,U8,W8,Y8)</f>
        <v>26</v>
      </c>
      <c r="AB8" s="144">
        <f t="shared" si="1"/>
        <v>14</v>
      </c>
      <c r="AC8" s="188">
        <f t="shared" si="2"/>
        <v>0.53846153846153844</v>
      </c>
    </row>
    <row r="9" spans="1:197" s="147" customFormat="1" ht="23.1" customHeight="1" x14ac:dyDescent="0.25">
      <c r="A9" s="143"/>
      <c r="B9" s="144">
        <v>3</v>
      </c>
      <c r="C9" s="153" t="s">
        <v>203</v>
      </c>
      <c r="D9" s="376">
        <v>43930</v>
      </c>
      <c r="E9" s="376">
        <v>43930</v>
      </c>
      <c r="F9" s="145" t="s">
        <v>204</v>
      </c>
      <c r="G9" s="182">
        <v>0</v>
      </c>
      <c r="H9" s="186">
        <v>0</v>
      </c>
      <c r="I9" s="182">
        <v>0</v>
      </c>
      <c r="J9" s="186">
        <v>0</v>
      </c>
      <c r="K9" s="182">
        <v>4</v>
      </c>
      <c r="L9" s="185">
        <v>1</v>
      </c>
      <c r="M9" s="182">
        <v>1</v>
      </c>
      <c r="N9" s="185">
        <v>0</v>
      </c>
      <c r="O9" s="182">
        <v>3</v>
      </c>
      <c r="P9" s="185">
        <v>0</v>
      </c>
      <c r="Q9" s="182">
        <v>0</v>
      </c>
      <c r="R9" s="185">
        <v>0</v>
      </c>
      <c r="S9" s="182">
        <v>0</v>
      </c>
      <c r="T9" s="185">
        <v>0</v>
      </c>
      <c r="U9" s="182">
        <v>7</v>
      </c>
      <c r="V9" s="185">
        <v>4</v>
      </c>
      <c r="W9" s="182">
        <v>10</v>
      </c>
      <c r="X9" s="185">
        <v>5</v>
      </c>
      <c r="Y9" s="182">
        <v>0</v>
      </c>
      <c r="Z9" s="373">
        <v>0</v>
      </c>
      <c r="AA9" s="187">
        <f t="shared" ref="AA9:AA12" si="3">SUM(G9,I9,K9,M9,O9,Q9,S9,U9,W9,Y9)</f>
        <v>25</v>
      </c>
      <c r="AB9" s="144">
        <f t="shared" si="1"/>
        <v>10</v>
      </c>
      <c r="AC9" s="188">
        <f t="shared" si="2"/>
        <v>0.4</v>
      </c>
    </row>
    <row r="10" spans="1:197" s="147" customFormat="1" ht="23.1" customHeight="1" x14ac:dyDescent="0.25">
      <c r="A10" s="143"/>
      <c r="B10" s="152">
        <v>4</v>
      </c>
      <c r="C10" s="153" t="s">
        <v>205</v>
      </c>
      <c r="D10" s="376">
        <v>44021</v>
      </c>
      <c r="E10" s="376">
        <v>44021</v>
      </c>
      <c r="F10" s="145" t="s">
        <v>206</v>
      </c>
      <c r="G10" s="182">
        <v>0</v>
      </c>
      <c r="H10" s="186">
        <v>0</v>
      </c>
      <c r="I10" s="182">
        <v>0</v>
      </c>
      <c r="J10" s="186">
        <v>0</v>
      </c>
      <c r="K10" s="182">
        <v>4</v>
      </c>
      <c r="L10" s="185">
        <v>1</v>
      </c>
      <c r="M10" s="182">
        <v>1</v>
      </c>
      <c r="N10" s="185">
        <v>0</v>
      </c>
      <c r="O10" s="182">
        <v>3</v>
      </c>
      <c r="P10" s="185">
        <v>0</v>
      </c>
      <c r="Q10" s="182">
        <v>0</v>
      </c>
      <c r="R10" s="185">
        <v>0</v>
      </c>
      <c r="S10" s="182">
        <v>0</v>
      </c>
      <c r="T10" s="185">
        <v>0</v>
      </c>
      <c r="U10" s="182">
        <v>2</v>
      </c>
      <c r="V10" s="185">
        <v>2</v>
      </c>
      <c r="W10" s="182">
        <v>11</v>
      </c>
      <c r="X10" s="185">
        <v>6</v>
      </c>
      <c r="Y10" s="182">
        <v>0</v>
      </c>
      <c r="Z10" s="373">
        <v>0</v>
      </c>
      <c r="AA10" s="187">
        <f t="shared" si="3"/>
        <v>21</v>
      </c>
      <c r="AB10" s="144">
        <f t="shared" si="1"/>
        <v>9</v>
      </c>
      <c r="AC10" s="188">
        <f t="shared" si="2"/>
        <v>0.42857142857142855</v>
      </c>
    </row>
    <row r="11" spans="1:197" s="147" customFormat="1" ht="23.1" customHeight="1" x14ac:dyDescent="0.25">
      <c r="A11" s="143"/>
      <c r="B11" s="144">
        <v>5</v>
      </c>
      <c r="C11" s="153" t="s">
        <v>207</v>
      </c>
      <c r="D11" s="376">
        <v>44052</v>
      </c>
      <c r="E11" s="376">
        <v>44052</v>
      </c>
      <c r="F11" s="145" t="s">
        <v>208</v>
      </c>
      <c r="G11" s="182">
        <v>0</v>
      </c>
      <c r="H11" s="186">
        <v>0</v>
      </c>
      <c r="I11" s="182">
        <v>0</v>
      </c>
      <c r="J11" s="186">
        <v>0</v>
      </c>
      <c r="K11" s="182">
        <v>4</v>
      </c>
      <c r="L11" s="185">
        <v>1</v>
      </c>
      <c r="M11" s="182">
        <v>1</v>
      </c>
      <c r="N11" s="185">
        <v>0</v>
      </c>
      <c r="O11" s="182">
        <v>2</v>
      </c>
      <c r="P11" s="185">
        <v>1</v>
      </c>
      <c r="Q11" s="182">
        <v>0</v>
      </c>
      <c r="R11" s="185">
        <v>0</v>
      </c>
      <c r="S11" s="182">
        <v>0</v>
      </c>
      <c r="T11" s="185">
        <v>0</v>
      </c>
      <c r="U11" s="182">
        <v>6</v>
      </c>
      <c r="V11" s="185">
        <v>2</v>
      </c>
      <c r="W11" s="182">
        <v>10</v>
      </c>
      <c r="X11" s="185">
        <v>9</v>
      </c>
      <c r="Y11" s="182">
        <v>0</v>
      </c>
      <c r="Z11" s="373">
        <v>0</v>
      </c>
      <c r="AA11" s="187">
        <f t="shared" si="3"/>
        <v>23</v>
      </c>
      <c r="AB11" s="144">
        <f t="shared" si="1"/>
        <v>13</v>
      </c>
      <c r="AC11" s="188">
        <f t="shared" si="2"/>
        <v>0.56521739130434778</v>
      </c>
    </row>
    <row r="12" spans="1:197" s="147" customFormat="1" ht="23.1" customHeight="1" x14ac:dyDescent="0.25">
      <c r="A12" s="143"/>
      <c r="B12" s="152">
        <v>6</v>
      </c>
      <c r="C12" s="153" t="s">
        <v>209</v>
      </c>
      <c r="D12" s="376">
        <v>44083</v>
      </c>
      <c r="E12" s="376">
        <v>44083</v>
      </c>
      <c r="F12" s="145" t="s">
        <v>210</v>
      </c>
      <c r="G12" s="182">
        <v>0</v>
      </c>
      <c r="H12" s="186">
        <v>0</v>
      </c>
      <c r="I12" s="182">
        <v>0</v>
      </c>
      <c r="J12" s="184">
        <v>0</v>
      </c>
      <c r="K12" s="182">
        <v>4</v>
      </c>
      <c r="L12" s="185">
        <v>1</v>
      </c>
      <c r="M12" s="182">
        <v>0</v>
      </c>
      <c r="N12" s="184">
        <v>0</v>
      </c>
      <c r="O12" s="185">
        <v>3</v>
      </c>
      <c r="P12" s="184">
        <v>0</v>
      </c>
      <c r="Q12" s="182">
        <v>0</v>
      </c>
      <c r="R12" s="184">
        <v>0</v>
      </c>
      <c r="S12" s="182">
        <v>0</v>
      </c>
      <c r="T12" s="185">
        <v>0</v>
      </c>
      <c r="U12" s="182">
        <v>3</v>
      </c>
      <c r="V12" s="185">
        <v>2</v>
      </c>
      <c r="W12" s="182">
        <v>10</v>
      </c>
      <c r="X12" s="185">
        <v>9</v>
      </c>
      <c r="Y12" s="182">
        <v>0</v>
      </c>
      <c r="Z12" s="373">
        <v>0</v>
      </c>
      <c r="AA12" s="187">
        <f t="shared" si="3"/>
        <v>20</v>
      </c>
      <c r="AB12" s="144">
        <f t="shared" si="1"/>
        <v>12</v>
      </c>
      <c r="AC12" s="188">
        <f t="shared" si="2"/>
        <v>0.6</v>
      </c>
    </row>
    <row r="13" spans="1:197" s="147" customFormat="1" ht="23.1" customHeight="1" x14ac:dyDescent="0.3">
      <c r="A13" s="143"/>
      <c r="B13" s="152">
        <v>7</v>
      </c>
      <c r="C13" s="153"/>
      <c r="D13" s="179"/>
      <c r="E13" s="180"/>
      <c r="F13" s="145"/>
      <c r="G13" s="182"/>
      <c r="H13" s="186"/>
      <c r="I13" s="182"/>
      <c r="J13" s="184"/>
      <c r="K13" s="185"/>
      <c r="L13" s="186"/>
      <c r="M13" s="182"/>
      <c r="N13" s="184"/>
      <c r="O13" s="185"/>
      <c r="P13" s="184"/>
      <c r="Q13" s="182"/>
      <c r="R13" s="184"/>
      <c r="S13" s="182"/>
      <c r="T13" s="317"/>
      <c r="U13" s="182"/>
      <c r="V13" s="326"/>
      <c r="W13" s="335"/>
      <c r="X13" s="184"/>
      <c r="Y13" s="182"/>
      <c r="Z13" s="184"/>
      <c r="AA13" s="187"/>
      <c r="AB13" s="144"/>
      <c r="AC13" s="188"/>
    </row>
    <row r="14" spans="1:197" s="147" customFormat="1" ht="23.1" customHeight="1" x14ac:dyDescent="0.3">
      <c r="A14" s="143"/>
      <c r="B14" s="144">
        <v>8</v>
      </c>
      <c r="C14" s="153"/>
      <c r="D14" s="179"/>
      <c r="E14" s="180"/>
      <c r="F14" s="145"/>
      <c r="G14" s="182"/>
      <c r="H14" s="186"/>
      <c r="I14" s="182"/>
      <c r="J14" s="184"/>
      <c r="K14" s="185"/>
      <c r="L14" s="186"/>
      <c r="M14" s="182"/>
      <c r="N14" s="184"/>
      <c r="O14" s="185"/>
      <c r="P14" s="184"/>
      <c r="Q14" s="182"/>
      <c r="R14" s="184"/>
      <c r="S14" s="182"/>
      <c r="T14" s="184"/>
      <c r="U14" s="182"/>
      <c r="V14" s="326"/>
      <c r="W14" s="335"/>
      <c r="X14" s="184"/>
      <c r="Y14" s="182"/>
      <c r="Z14" s="184"/>
      <c r="AA14" s="187"/>
      <c r="AB14" s="144"/>
      <c r="AC14" s="188"/>
    </row>
    <row r="15" spans="1:197" s="147" customFormat="1" ht="23.1" customHeight="1" x14ac:dyDescent="0.3">
      <c r="A15" s="143"/>
      <c r="B15" s="152">
        <v>9</v>
      </c>
      <c r="C15" s="153"/>
      <c r="D15" s="179"/>
      <c r="E15" s="180"/>
      <c r="F15" s="145"/>
      <c r="G15" s="182"/>
      <c r="H15" s="186"/>
      <c r="I15" s="182"/>
      <c r="J15" s="184"/>
      <c r="K15" s="185"/>
      <c r="L15" s="186"/>
      <c r="M15" s="182"/>
      <c r="N15" s="184"/>
      <c r="O15" s="185"/>
      <c r="P15" s="184"/>
      <c r="Q15" s="182"/>
      <c r="R15" s="184"/>
      <c r="S15" s="182"/>
      <c r="T15" s="184"/>
      <c r="U15" s="182"/>
      <c r="V15" s="326"/>
      <c r="W15" s="335"/>
      <c r="X15" s="184"/>
      <c r="Y15" s="182"/>
      <c r="Z15" s="184"/>
      <c r="AA15" s="187"/>
      <c r="AB15" s="144"/>
      <c r="AC15" s="188"/>
    </row>
    <row r="16" spans="1:197" s="147" customFormat="1" ht="23.1" customHeight="1" x14ac:dyDescent="0.3">
      <c r="A16" s="143"/>
      <c r="B16" s="144">
        <v>10</v>
      </c>
      <c r="C16" s="153"/>
      <c r="D16" s="179"/>
      <c r="E16" s="180"/>
      <c r="F16" s="145"/>
      <c r="G16" s="182"/>
      <c r="H16" s="186"/>
      <c r="I16" s="182"/>
      <c r="J16" s="184"/>
      <c r="K16" s="185"/>
      <c r="L16" s="186"/>
      <c r="M16" s="182"/>
      <c r="N16" s="184"/>
      <c r="O16" s="185"/>
      <c r="P16" s="184"/>
      <c r="Q16" s="182"/>
      <c r="R16" s="184"/>
      <c r="S16" s="182"/>
      <c r="T16" s="184"/>
      <c r="U16" s="182"/>
      <c r="V16" s="326"/>
      <c r="W16" s="335"/>
      <c r="X16" s="184"/>
      <c r="Y16" s="182"/>
      <c r="Z16" s="184"/>
      <c r="AA16" s="187"/>
      <c r="AB16" s="144"/>
      <c r="AC16" s="188"/>
    </row>
    <row r="17" spans="1:29" s="147" customFormat="1" ht="23.1" customHeight="1" x14ac:dyDescent="0.3">
      <c r="A17" s="143"/>
      <c r="B17" s="152">
        <v>11</v>
      </c>
      <c r="C17" s="153"/>
      <c r="D17" s="179"/>
      <c r="E17" s="180"/>
      <c r="F17" s="145"/>
      <c r="G17" s="182"/>
      <c r="H17" s="186"/>
      <c r="I17" s="182"/>
      <c r="J17" s="184"/>
      <c r="K17" s="185"/>
      <c r="L17" s="186"/>
      <c r="M17" s="182"/>
      <c r="N17" s="184"/>
      <c r="O17" s="185"/>
      <c r="P17" s="184"/>
      <c r="Q17" s="182"/>
      <c r="R17" s="184"/>
      <c r="S17" s="182"/>
      <c r="T17" s="184"/>
      <c r="U17" s="182"/>
      <c r="V17" s="326"/>
      <c r="W17" s="335"/>
      <c r="X17" s="184"/>
      <c r="Y17" s="182"/>
      <c r="Z17" s="184"/>
      <c r="AA17" s="187"/>
      <c r="AB17" s="144"/>
      <c r="AC17" s="188"/>
    </row>
    <row r="18" spans="1:29" s="147" customFormat="1" ht="23.1" customHeight="1" x14ac:dyDescent="0.3">
      <c r="A18" s="143"/>
      <c r="B18" s="144">
        <v>12</v>
      </c>
      <c r="C18" s="153"/>
      <c r="D18" s="179"/>
      <c r="E18" s="180"/>
      <c r="F18" s="145"/>
      <c r="G18" s="182"/>
      <c r="H18" s="186"/>
      <c r="I18" s="182"/>
      <c r="J18" s="184"/>
      <c r="K18" s="185"/>
      <c r="L18" s="186"/>
      <c r="M18" s="182"/>
      <c r="N18" s="184"/>
      <c r="O18" s="185"/>
      <c r="P18" s="184"/>
      <c r="Q18" s="182"/>
      <c r="R18" s="184"/>
      <c r="S18" s="182"/>
      <c r="T18" s="184"/>
      <c r="U18" s="182"/>
      <c r="V18" s="326"/>
      <c r="W18" s="335"/>
      <c r="X18" s="184"/>
      <c r="Y18" s="182"/>
      <c r="Z18" s="184"/>
      <c r="AA18" s="187"/>
      <c r="AB18" s="144"/>
      <c r="AC18" s="188"/>
    </row>
    <row r="19" spans="1:29" s="147" customFormat="1" ht="23.1" customHeight="1" x14ac:dyDescent="0.3">
      <c r="A19" s="143"/>
      <c r="B19" s="152">
        <v>13</v>
      </c>
      <c r="C19" s="153"/>
      <c r="D19" s="179"/>
      <c r="E19" s="180"/>
      <c r="F19" s="145"/>
      <c r="G19" s="182"/>
      <c r="H19" s="186"/>
      <c r="I19" s="182"/>
      <c r="J19" s="184"/>
      <c r="K19" s="185"/>
      <c r="L19" s="186"/>
      <c r="M19" s="182"/>
      <c r="N19" s="184"/>
      <c r="O19" s="185"/>
      <c r="P19" s="184"/>
      <c r="Q19" s="182"/>
      <c r="R19" s="184"/>
      <c r="S19" s="182"/>
      <c r="T19" s="184"/>
      <c r="U19" s="182"/>
      <c r="V19" s="326"/>
      <c r="W19" s="335"/>
      <c r="X19" s="184"/>
      <c r="Y19" s="182"/>
      <c r="Z19" s="184"/>
      <c r="AA19" s="187"/>
      <c r="AB19" s="144"/>
      <c r="AC19" s="188"/>
    </row>
    <row r="20" spans="1:29" s="147" customFormat="1" ht="23.1" customHeight="1" x14ac:dyDescent="0.3">
      <c r="A20" s="143"/>
      <c r="B20" s="144">
        <v>14</v>
      </c>
      <c r="C20" s="153"/>
      <c r="D20" s="179"/>
      <c r="E20" s="180"/>
      <c r="F20" s="145"/>
      <c r="G20" s="182"/>
      <c r="H20" s="186"/>
      <c r="I20" s="182"/>
      <c r="J20" s="184"/>
      <c r="K20" s="185"/>
      <c r="L20" s="186"/>
      <c r="M20" s="182"/>
      <c r="N20" s="184"/>
      <c r="O20" s="185"/>
      <c r="P20" s="184"/>
      <c r="Q20" s="182"/>
      <c r="R20" s="184"/>
      <c r="S20" s="182"/>
      <c r="T20" s="184"/>
      <c r="U20" s="182"/>
      <c r="V20" s="326"/>
      <c r="W20" s="335"/>
      <c r="X20" s="184"/>
      <c r="Y20" s="182"/>
      <c r="Z20" s="184"/>
      <c r="AA20" s="187"/>
      <c r="AB20" s="144"/>
      <c r="AC20" s="188"/>
    </row>
    <row r="21" spans="1:29" s="147" customFormat="1" ht="23.1" customHeight="1" x14ac:dyDescent="0.3">
      <c r="A21" s="143"/>
      <c r="B21" s="152">
        <v>15</v>
      </c>
      <c r="C21" s="153"/>
      <c r="D21" s="179"/>
      <c r="E21" s="180"/>
      <c r="F21" s="145"/>
      <c r="G21" s="182"/>
      <c r="H21" s="186"/>
      <c r="I21" s="182"/>
      <c r="J21" s="184"/>
      <c r="K21" s="185"/>
      <c r="L21" s="186"/>
      <c r="M21" s="182"/>
      <c r="N21" s="184"/>
      <c r="O21" s="185"/>
      <c r="P21" s="184"/>
      <c r="Q21" s="182"/>
      <c r="R21" s="184"/>
      <c r="S21" s="182"/>
      <c r="T21" s="184"/>
      <c r="U21" s="182"/>
      <c r="V21" s="326"/>
      <c r="W21" s="335"/>
      <c r="X21" s="184"/>
      <c r="Y21" s="182"/>
      <c r="Z21" s="184"/>
      <c r="AA21" s="187"/>
      <c r="AB21" s="144"/>
      <c r="AC21" s="188"/>
    </row>
    <row r="22" spans="1:29" s="147" customFormat="1" ht="23.1" customHeight="1" x14ac:dyDescent="0.3">
      <c r="A22" s="143"/>
      <c r="B22" s="144">
        <v>16</v>
      </c>
      <c r="C22" s="153"/>
      <c r="D22" s="179"/>
      <c r="E22" s="180"/>
      <c r="F22" s="145"/>
      <c r="G22" s="182"/>
      <c r="H22" s="186"/>
      <c r="I22" s="182"/>
      <c r="J22" s="184"/>
      <c r="K22" s="185"/>
      <c r="L22" s="186"/>
      <c r="M22" s="182"/>
      <c r="N22" s="184"/>
      <c r="O22" s="185"/>
      <c r="P22" s="184"/>
      <c r="Q22" s="182"/>
      <c r="R22" s="184"/>
      <c r="S22" s="182"/>
      <c r="T22" s="184"/>
      <c r="U22" s="182"/>
      <c r="V22" s="326"/>
      <c r="W22" s="335"/>
      <c r="X22" s="184"/>
      <c r="Y22" s="182"/>
      <c r="Z22" s="184"/>
      <c r="AA22" s="187"/>
      <c r="AB22" s="144"/>
      <c r="AC22" s="188"/>
    </row>
    <row r="23" spans="1:29" s="147" customFormat="1" ht="23.1" customHeight="1" x14ac:dyDescent="0.3">
      <c r="A23" s="143"/>
      <c r="B23" s="152">
        <v>17</v>
      </c>
      <c r="C23" s="153"/>
      <c r="D23" s="179"/>
      <c r="E23" s="180"/>
      <c r="F23" s="145"/>
      <c r="G23" s="182"/>
      <c r="H23" s="186"/>
      <c r="I23" s="182"/>
      <c r="J23" s="184"/>
      <c r="K23" s="185"/>
      <c r="L23" s="186"/>
      <c r="M23" s="182"/>
      <c r="N23" s="184"/>
      <c r="O23" s="185"/>
      <c r="P23" s="184"/>
      <c r="Q23" s="182"/>
      <c r="R23" s="184"/>
      <c r="S23" s="182"/>
      <c r="T23" s="184"/>
      <c r="U23" s="182"/>
      <c r="V23" s="326"/>
      <c r="W23" s="335"/>
      <c r="X23" s="184"/>
      <c r="Y23" s="182"/>
      <c r="Z23" s="184"/>
      <c r="AA23" s="187"/>
      <c r="AB23" s="144"/>
      <c r="AC23" s="188"/>
    </row>
    <row r="24" spans="1:29" s="147" customFormat="1" ht="23.1" customHeight="1" x14ac:dyDescent="0.3">
      <c r="A24" s="143"/>
      <c r="B24" s="144">
        <v>18</v>
      </c>
      <c r="C24" s="153"/>
      <c r="D24" s="179"/>
      <c r="E24" s="180"/>
      <c r="F24" s="145"/>
      <c r="G24" s="182"/>
      <c r="H24" s="186"/>
      <c r="I24" s="182"/>
      <c r="J24" s="184"/>
      <c r="K24" s="185"/>
      <c r="L24" s="186"/>
      <c r="M24" s="182"/>
      <c r="N24" s="184"/>
      <c r="O24" s="185"/>
      <c r="P24" s="184"/>
      <c r="Q24" s="182"/>
      <c r="R24" s="184"/>
      <c r="S24" s="182"/>
      <c r="T24" s="184"/>
      <c r="U24" s="182"/>
      <c r="V24" s="326"/>
      <c r="W24" s="335"/>
      <c r="X24" s="184"/>
      <c r="Y24" s="182"/>
      <c r="Z24" s="184"/>
      <c r="AA24" s="187"/>
      <c r="AB24" s="144"/>
      <c r="AC24" s="188"/>
    </row>
    <row r="25" spans="1:29" s="147" customFormat="1" ht="23.1" customHeight="1" x14ac:dyDescent="0.3">
      <c r="A25" s="143"/>
      <c r="B25" s="152">
        <v>19</v>
      </c>
      <c r="C25" s="153"/>
      <c r="D25" s="179"/>
      <c r="E25" s="180"/>
      <c r="F25" s="145"/>
      <c r="G25" s="182"/>
      <c r="H25" s="186"/>
      <c r="I25" s="182"/>
      <c r="J25" s="184"/>
      <c r="K25" s="185"/>
      <c r="L25" s="186"/>
      <c r="M25" s="182"/>
      <c r="N25" s="184"/>
      <c r="O25" s="185"/>
      <c r="P25" s="184"/>
      <c r="Q25" s="182"/>
      <c r="R25" s="184"/>
      <c r="S25" s="182"/>
      <c r="T25" s="184"/>
      <c r="U25" s="182"/>
      <c r="V25" s="326"/>
      <c r="W25" s="335"/>
      <c r="X25" s="184"/>
      <c r="Y25" s="182"/>
      <c r="Z25" s="184"/>
      <c r="AA25" s="187"/>
      <c r="AB25" s="144"/>
      <c r="AC25" s="188"/>
    </row>
    <row r="26" spans="1:29" s="147" customFormat="1" ht="23.1" customHeight="1" x14ac:dyDescent="0.3">
      <c r="A26" s="143"/>
      <c r="B26" s="144">
        <v>20</v>
      </c>
      <c r="C26" s="153"/>
      <c r="D26" s="179"/>
      <c r="E26" s="180"/>
      <c r="F26" s="145"/>
      <c r="G26" s="182"/>
      <c r="H26" s="186"/>
      <c r="I26" s="182"/>
      <c r="J26" s="184"/>
      <c r="K26" s="185"/>
      <c r="L26" s="186"/>
      <c r="M26" s="182"/>
      <c r="N26" s="184"/>
      <c r="O26" s="185"/>
      <c r="P26" s="184"/>
      <c r="Q26" s="182"/>
      <c r="R26" s="184"/>
      <c r="S26" s="182"/>
      <c r="T26" s="184"/>
      <c r="U26" s="182"/>
      <c r="V26" s="326"/>
      <c r="W26" s="335"/>
      <c r="X26" s="184"/>
      <c r="Y26" s="182"/>
      <c r="Z26" s="184"/>
      <c r="AA26" s="187"/>
      <c r="AB26" s="144"/>
      <c r="AC26" s="188"/>
    </row>
    <row r="27" spans="1:29" s="147" customFormat="1" ht="23.1" customHeight="1" x14ac:dyDescent="0.3">
      <c r="A27" s="143"/>
      <c r="B27" s="152">
        <v>21</v>
      </c>
      <c r="C27" s="153"/>
      <c r="D27" s="179"/>
      <c r="E27" s="180"/>
      <c r="F27" s="145"/>
      <c r="G27" s="182"/>
      <c r="H27" s="186"/>
      <c r="I27" s="182"/>
      <c r="J27" s="184"/>
      <c r="K27" s="185"/>
      <c r="L27" s="186"/>
      <c r="M27" s="182"/>
      <c r="N27" s="184"/>
      <c r="O27" s="185"/>
      <c r="P27" s="184"/>
      <c r="Q27" s="182"/>
      <c r="R27" s="184"/>
      <c r="S27" s="182"/>
      <c r="T27" s="184"/>
      <c r="U27" s="182"/>
      <c r="V27" s="326"/>
      <c r="W27" s="335"/>
      <c r="X27" s="184"/>
      <c r="Y27" s="182"/>
      <c r="Z27" s="184"/>
      <c r="AA27" s="187"/>
      <c r="AB27" s="144"/>
      <c r="AC27" s="188"/>
    </row>
    <row r="28" spans="1:29" s="147" customFormat="1" ht="23.1" customHeight="1" x14ac:dyDescent="0.3">
      <c r="A28" s="143"/>
      <c r="B28" s="144">
        <v>22</v>
      </c>
      <c r="C28" s="153"/>
      <c r="D28" s="179"/>
      <c r="E28" s="180"/>
      <c r="F28" s="145"/>
      <c r="G28" s="182"/>
      <c r="H28" s="186"/>
      <c r="I28" s="182"/>
      <c r="J28" s="184"/>
      <c r="K28" s="185"/>
      <c r="L28" s="186"/>
      <c r="M28" s="182"/>
      <c r="N28" s="184"/>
      <c r="O28" s="185"/>
      <c r="P28" s="184"/>
      <c r="Q28" s="182"/>
      <c r="R28" s="184"/>
      <c r="S28" s="182"/>
      <c r="T28" s="184"/>
      <c r="U28" s="182"/>
      <c r="V28" s="326"/>
      <c r="W28" s="335"/>
      <c r="X28" s="184"/>
      <c r="Y28" s="182"/>
      <c r="Z28" s="184"/>
      <c r="AA28" s="187"/>
      <c r="AB28" s="144"/>
      <c r="AC28" s="188"/>
    </row>
    <row r="29" spans="1:29" s="147" customFormat="1" ht="23.1" customHeight="1" x14ac:dyDescent="0.3">
      <c r="A29" s="143"/>
      <c r="B29" s="152">
        <v>23</v>
      </c>
      <c r="C29" s="153"/>
      <c r="D29" s="179"/>
      <c r="E29" s="180"/>
      <c r="F29" s="145"/>
      <c r="G29" s="182"/>
      <c r="H29" s="186"/>
      <c r="I29" s="182"/>
      <c r="J29" s="184"/>
      <c r="K29" s="185"/>
      <c r="L29" s="186"/>
      <c r="M29" s="182"/>
      <c r="N29" s="184"/>
      <c r="O29" s="185"/>
      <c r="P29" s="184"/>
      <c r="Q29" s="182"/>
      <c r="R29" s="184"/>
      <c r="S29" s="182"/>
      <c r="T29" s="184"/>
      <c r="U29" s="182"/>
      <c r="V29" s="326"/>
      <c r="W29" s="335"/>
      <c r="X29" s="184"/>
      <c r="Y29" s="182"/>
      <c r="Z29" s="184"/>
      <c r="AA29" s="187"/>
      <c r="AB29" s="144"/>
      <c r="AC29" s="188"/>
    </row>
    <row r="30" spans="1:29" s="147" customFormat="1" ht="23.1" customHeight="1" x14ac:dyDescent="0.3">
      <c r="A30" s="143"/>
      <c r="B30" s="144">
        <v>24</v>
      </c>
      <c r="C30" s="153"/>
      <c r="D30" s="179"/>
      <c r="E30" s="180"/>
      <c r="F30" s="145"/>
      <c r="G30" s="182"/>
      <c r="H30" s="186"/>
      <c r="I30" s="182"/>
      <c r="J30" s="184"/>
      <c r="K30" s="185"/>
      <c r="L30" s="186"/>
      <c r="M30" s="182"/>
      <c r="N30" s="184"/>
      <c r="O30" s="185"/>
      <c r="P30" s="184"/>
      <c r="Q30" s="182"/>
      <c r="R30" s="184"/>
      <c r="S30" s="182"/>
      <c r="T30" s="184"/>
      <c r="U30" s="182"/>
      <c r="V30" s="326"/>
      <c r="W30" s="335"/>
      <c r="X30" s="184"/>
      <c r="Y30" s="182"/>
      <c r="Z30" s="184"/>
      <c r="AA30" s="187"/>
      <c r="AB30" s="144"/>
      <c r="AC30" s="188"/>
    </row>
    <row r="31" spans="1:29" s="147" customFormat="1" ht="23.1" customHeight="1" x14ac:dyDescent="0.3">
      <c r="A31" s="143"/>
      <c r="B31" s="152">
        <v>25</v>
      </c>
      <c r="C31" s="153"/>
      <c r="D31" s="179"/>
      <c r="E31" s="180"/>
      <c r="F31" s="145"/>
      <c r="G31" s="182"/>
      <c r="H31" s="186"/>
      <c r="I31" s="182"/>
      <c r="J31" s="184"/>
      <c r="K31" s="185"/>
      <c r="L31" s="186"/>
      <c r="M31" s="182"/>
      <c r="N31" s="184"/>
      <c r="O31" s="185"/>
      <c r="P31" s="184"/>
      <c r="Q31" s="182"/>
      <c r="R31" s="184"/>
      <c r="S31" s="182"/>
      <c r="T31" s="184"/>
      <c r="U31" s="182"/>
      <c r="V31" s="326"/>
      <c r="W31" s="335"/>
      <c r="X31" s="184"/>
      <c r="Y31" s="182"/>
      <c r="Z31" s="184"/>
      <c r="AA31" s="187"/>
      <c r="AB31" s="144"/>
      <c r="AC31" s="188"/>
    </row>
    <row r="32" spans="1:29" ht="23.45" customHeight="1" x14ac:dyDescent="0.65">
      <c r="A32" s="141"/>
      <c r="B32" s="304">
        <v>2</v>
      </c>
      <c r="C32" s="305" t="s">
        <v>104</v>
      </c>
      <c r="D32" s="306"/>
      <c r="E32" s="306"/>
      <c r="F32" s="307"/>
      <c r="G32" s="308">
        <f>SUM(G33:G46)</f>
        <v>0</v>
      </c>
      <c r="H32" s="311">
        <f t="shared" ref="H32:Z32" si="4">SUM(H33:H46)</f>
        <v>0</v>
      </c>
      <c r="I32" s="308">
        <f t="shared" si="4"/>
        <v>0</v>
      </c>
      <c r="J32" s="309">
        <f t="shared" si="4"/>
        <v>0</v>
      </c>
      <c r="K32" s="310">
        <f t="shared" si="4"/>
        <v>6</v>
      </c>
      <c r="L32" s="311">
        <f t="shared" si="4"/>
        <v>1</v>
      </c>
      <c r="M32" s="308">
        <f t="shared" si="4"/>
        <v>0</v>
      </c>
      <c r="N32" s="309">
        <f t="shared" si="4"/>
        <v>0</v>
      </c>
      <c r="O32" s="323">
        <f t="shared" si="4"/>
        <v>5</v>
      </c>
      <c r="P32" s="309">
        <f t="shared" si="4"/>
        <v>1</v>
      </c>
      <c r="Q32" s="308">
        <f t="shared" si="4"/>
        <v>2</v>
      </c>
      <c r="R32" s="309">
        <f t="shared" si="4"/>
        <v>1</v>
      </c>
      <c r="S32" s="308">
        <f t="shared" si="4"/>
        <v>2</v>
      </c>
      <c r="T32" s="309">
        <f t="shared" si="4"/>
        <v>1</v>
      </c>
      <c r="U32" s="308">
        <f t="shared" si="4"/>
        <v>10</v>
      </c>
      <c r="V32" s="327">
        <f t="shared" si="4"/>
        <v>8</v>
      </c>
      <c r="W32" s="336">
        <f t="shared" si="4"/>
        <v>125</v>
      </c>
      <c r="X32" s="309">
        <f t="shared" si="4"/>
        <v>68</v>
      </c>
      <c r="Y32" s="308">
        <f t="shared" si="4"/>
        <v>0</v>
      </c>
      <c r="Z32" s="309">
        <f t="shared" si="4"/>
        <v>0</v>
      </c>
      <c r="AA32" s="312">
        <f>SUM(G32,I32,K32,M32,O32,Q32,S32,U32,W32,Y32)</f>
        <v>150</v>
      </c>
      <c r="AB32" s="313">
        <f>SUM(H32,J32,L32,N32,P32,R32,T32,V32,X32,Z32)</f>
        <v>80</v>
      </c>
      <c r="AC32" s="314">
        <f>AB32/AA32</f>
        <v>0.53333333333333333</v>
      </c>
    </row>
    <row r="33" spans="1:29" s="147" customFormat="1" ht="23.25" customHeight="1" x14ac:dyDescent="0.25">
      <c r="A33" s="143"/>
      <c r="B33" s="144">
        <v>1</v>
      </c>
      <c r="C33" s="145" t="s">
        <v>110</v>
      </c>
      <c r="D33" s="359">
        <v>44021</v>
      </c>
      <c r="E33" s="360" t="s">
        <v>218</v>
      </c>
      <c r="F33" s="145" t="s">
        <v>273</v>
      </c>
      <c r="G33" s="182">
        <v>0</v>
      </c>
      <c r="H33" s="182">
        <v>0</v>
      </c>
      <c r="I33" s="182">
        <v>0</v>
      </c>
      <c r="J33" s="182">
        <v>0</v>
      </c>
      <c r="K33" s="182">
        <v>6</v>
      </c>
      <c r="L33" s="182">
        <v>1</v>
      </c>
      <c r="M33" s="182">
        <v>0</v>
      </c>
      <c r="N33" s="182">
        <v>0</v>
      </c>
      <c r="O33" s="182">
        <v>5</v>
      </c>
      <c r="P33" s="182">
        <v>1</v>
      </c>
      <c r="Q33" s="182">
        <v>2</v>
      </c>
      <c r="R33" s="182">
        <v>1</v>
      </c>
      <c r="S33" s="182">
        <v>2</v>
      </c>
      <c r="T33" s="182">
        <v>1</v>
      </c>
      <c r="U33" s="182">
        <v>10</v>
      </c>
      <c r="V33" s="182">
        <v>8</v>
      </c>
      <c r="W33" s="182">
        <v>125</v>
      </c>
      <c r="X33" s="182">
        <v>68</v>
      </c>
      <c r="Y33" s="182">
        <v>0</v>
      </c>
      <c r="Z33" s="182">
        <v>0</v>
      </c>
      <c r="AA33" s="187">
        <f t="shared" ref="AA33:AA109" si="5">SUM(G33,I33,K33,M33,O33,Q33,S33,U33,W33,Y33)</f>
        <v>150</v>
      </c>
      <c r="AB33" s="144">
        <f t="shared" ref="AB33:AB109" si="6">SUM(H33,J33,L33,N33,P33,R33,T33,V33,X33,Z33)</f>
        <v>80</v>
      </c>
      <c r="AC33" s="188">
        <f t="shared" si="2"/>
        <v>0.53333333333333333</v>
      </c>
    </row>
    <row r="34" spans="1:29" s="147" customFormat="1" ht="23.1" customHeight="1" x14ac:dyDescent="0.3">
      <c r="A34" s="143"/>
      <c r="B34" s="144">
        <v>2</v>
      </c>
      <c r="C34" s="145" t="s">
        <v>111</v>
      </c>
      <c r="D34" s="179"/>
      <c r="E34" s="180"/>
      <c r="F34" s="181"/>
      <c r="G34" s="182"/>
      <c r="H34" s="186"/>
      <c r="I34" s="182"/>
      <c r="J34" s="184"/>
      <c r="K34" s="185"/>
      <c r="L34" s="186"/>
      <c r="M34" s="182"/>
      <c r="N34" s="184"/>
      <c r="O34" s="185"/>
      <c r="P34" s="184"/>
      <c r="Q34" s="182"/>
      <c r="R34" s="184"/>
      <c r="S34" s="183"/>
      <c r="T34" s="190"/>
      <c r="U34" s="185"/>
      <c r="V34" s="326"/>
      <c r="W34" s="335"/>
      <c r="X34" s="184"/>
      <c r="Y34" s="182"/>
      <c r="Z34" s="184"/>
      <c r="AA34" s="187">
        <f t="shared" si="5"/>
        <v>0</v>
      </c>
      <c r="AB34" s="144">
        <f t="shared" si="6"/>
        <v>0</v>
      </c>
      <c r="AC34" s="188" t="e">
        <f t="shared" si="2"/>
        <v>#DIV/0!</v>
      </c>
    </row>
    <row r="35" spans="1:29" s="147" customFormat="1" ht="23.1" customHeight="1" x14ac:dyDescent="0.3">
      <c r="A35" s="143"/>
      <c r="B35" s="144">
        <v>3</v>
      </c>
      <c r="C35" s="145" t="s">
        <v>112</v>
      </c>
      <c r="D35" s="179"/>
      <c r="E35" s="180"/>
      <c r="F35" s="181"/>
      <c r="G35" s="182"/>
      <c r="H35" s="186"/>
      <c r="I35" s="182"/>
      <c r="J35" s="184"/>
      <c r="K35" s="185"/>
      <c r="L35" s="186"/>
      <c r="M35" s="182"/>
      <c r="N35" s="184"/>
      <c r="O35" s="185"/>
      <c r="P35" s="184"/>
      <c r="Q35" s="182"/>
      <c r="R35" s="184"/>
      <c r="S35" s="182"/>
      <c r="T35" s="184"/>
      <c r="U35" s="182"/>
      <c r="V35" s="326"/>
      <c r="W35" s="335"/>
      <c r="X35" s="184"/>
      <c r="Y35" s="182"/>
      <c r="Z35" s="184"/>
      <c r="AA35" s="187">
        <f t="shared" si="5"/>
        <v>0</v>
      </c>
      <c r="AB35" s="144">
        <f t="shared" si="6"/>
        <v>0</v>
      </c>
      <c r="AC35" s="188" t="e">
        <f t="shared" si="2"/>
        <v>#DIV/0!</v>
      </c>
    </row>
    <row r="36" spans="1:29" s="147" customFormat="1" ht="23.1" customHeight="1" x14ac:dyDescent="0.3">
      <c r="A36" s="143"/>
      <c r="B36" s="144">
        <v>4</v>
      </c>
      <c r="C36" s="145" t="s">
        <v>113</v>
      </c>
      <c r="D36" s="179"/>
      <c r="E36" s="180"/>
      <c r="F36" s="181"/>
      <c r="G36" s="182"/>
      <c r="H36" s="186"/>
      <c r="I36" s="182"/>
      <c r="J36" s="184"/>
      <c r="K36" s="185"/>
      <c r="L36" s="186"/>
      <c r="M36" s="182"/>
      <c r="N36" s="184"/>
      <c r="O36" s="185"/>
      <c r="P36" s="184"/>
      <c r="Q36" s="182"/>
      <c r="R36" s="184"/>
      <c r="S36" s="182"/>
      <c r="T36" s="184"/>
      <c r="U36" s="182"/>
      <c r="V36" s="326"/>
      <c r="W36" s="335"/>
      <c r="X36" s="184"/>
      <c r="Y36" s="182"/>
      <c r="Z36" s="184"/>
      <c r="AA36" s="187">
        <f t="shared" si="5"/>
        <v>0</v>
      </c>
      <c r="AB36" s="144">
        <f t="shared" si="6"/>
        <v>0</v>
      </c>
      <c r="AC36" s="188" t="e">
        <f t="shared" si="2"/>
        <v>#DIV/0!</v>
      </c>
    </row>
    <row r="37" spans="1:29" s="147" customFormat="1" ht="23.1" customHeight="1" x14ac:dyDescent="0.3">
      <c r="A37" s="143"/>
      <c r="B37" s="144">
        <v>5</v>
      </c>
      <c r="C37" s="145" t="s">
        <v>114</v>
      </c>
      <c r="D37" s="179"/>
      <c r="E37" s="180"/>
      <c r="F37" s="181"/>
      <c r="G37" s="182"/>
      <c r="H37" s="186"/>
      <c r="I37" s="182"/>
      <c r="J37" s="184"/>
      <c r="K37" s="185"/>
      <c r="L37" s="186"/>
      <c r="M37" s="182"/>
      <c r="N37" s="184"/>
      <c r="O37" s="185"/>
      <c r="P37" s="186"/>
      <c r="Q37" s="182"/>
      <c r="R37" s="184"/>
      <c r="S37" s="185"/>
      <c r="T37" s="184"/>
      <c r="U37" s="182"/>
      <c r="V37" s="326"/>
      <c r="W37" s="335"/>
      <c r="X37" s="184"/>
      <c r="Y37" s="182"/>
      <c r="Z37" s="184"/>
      <c r="AA37" s="187"/>
      <c r="AB37" s="144"/>
      <c r="AC37" s="188"/>
    </row>
    <row r="38" spans="1:29" s="147" customFormat="1" ht="23.1" customHeight="1" x14ac:dyDescent="0.3">
      <c r="A38" s="143"/>
      <c r="B38" s="144">
        <v>6</v>
      </c>
      <c r="C38" s="145" t="s">
        <v>115</v>
      </c>
      <c r="D38" s="179"/>
      <c r="E38" s="180"/>
      <c r="F38" s="181"/>
      <c r="G38" s="182"/>
      <c r="H38" s="186"/>
      <c r="I38" s="182"/>
      <c r="J38" s="184"/>
      <c r="K38" s="185"/>
      <c r="L38" s="186"/>
      <c r="M38" s="182"/>
      <c r="N38" s="184"/>
      <c r="O38" s="185"/>
      <c r="P38" s="186"/>
      <c r="Q38" s="182"/>
      <c r="R38" s="184"/>
      <c r="S38" s="185"/>
      <c r="T38" s="184"/>
      <c r="U38" s="182"/>
      <c r="V38" s="326"/>
      <c r="W38" s="335"/>
      <c r="X38" s="184"/>
      <c r="Y38" s="182"/>
      <c r="Z38" s="184"/>
      <c r="AA38" s="187"/>
      <c r="AB38" s="144"/>
      <c r="AC38" s="188"/>
    </row>
    <row r="39" spans="1:29" s="147" customFormat="1" ht="23.1" customHeight="1" x14ac:dyDescent="0.3">
      <c r="A39" s="143"/>
      <c r="B39" s="144">
        <v>7</v>
      </c>
      <c r="C39" s="145" t="s">
        <v>116</v>
      </c>
      <c r="D39" s="179"/>
      <c r="E39" s="180"/>
      <c r="F39" s="181"/>
      <c r="G39" s="182"/>
      <c r="H39" s="186"/>
      <c r="I39" s="182"/>
      <c r="J39" s="184"/>
      <c r="K39" s="185"/>
      <c r="L39" s="186"/>
      <c r="M39" s="182"/>
      <c r="N39" s="184"/>
      <c r="O39" s="185"/>
      <c r="P39" s="186"/>
      <c r="Q39" s="182"/>
      <c r="R39" s="184"/>
      <c r="S39" s="185"/>
      <c r="T39" s="184"/>
      <c r="U39" s="182"/>
      <c r="V39" s="326"/>
      <c r="W39" s="335"/>
      <c r="X39" s="184"/>
      <c r="Y39" s="182"/>
      <c r="Z39" s="184"/>
      <c r="AA39" s="187"/>
      <c r="AB39" s="144"/>
      <c r="AC39" s="188"/>
    </row>
    <row r="40" spans="1:29" s="147" customFormat="1" ht="23.1" customHeight="1" x14ac:dyDescent="0.3">
      <c r="A40" s="143"/>
      <c r="B40" s="144">
        <v>8</v>
      </c>
      <c r="C40" s="145" t="s">
        <v>117</v>
      </c>
      <c r="D40" s="179"/>
      <c r="E40" s="180"/>
      <c r="F40" s="181"/>
      <c r="G40" s="182"/>
      <c r="H40" s="186"/>
      <c r="I40" s="182"/>
      <c r="J40" s="184"/>
      <c r="K40" s="185"/>
      <c r="L40" s="186"/>
      <c r="M40" s="182"/>
      <c r="N40" s="184"/>
      <c r="O40" s="185"/>
      <c r="P40" s="186"/>
      <c r="Q40" s="182"/>
      <c r="R40" s="184"/>
      <c r="S40" s="185"/>
      <c r="T40" s="184"/>
      <c r="U40" s="182"/>
      <c r="V40" s="326"/>
      <c r="W40" s="335"/>
      <c r="X40" s="184"/>
      <c r="Y40" s="182"/>
      <c r="Z40" s="184"/>
      <c r="AA40" s="187"/>
      <c r="AB40" s="144"/>
      <c r="AC40" s="188"/>
    </row>
    <row r="41" spans="1:29" s="147" customFormat="1" ht="23.1" customHeight="1" x14ac:dyDescent="0.3">
      <c r="A41" s="143"/>
      <c r="B41" s="144">
        <v>9</v>
      </c>
      <c r="C41" s="145" t="s">
        <v>118</v>
      </c>
      <c r="D41" s="179"/>
      <c r="E41" s="180"/>
      <c r="F41" s="181"/>
      <c r="G41" s="182"/>
      <c r="H41" s="186"/>
      <c r="I41" s="182"/>
      <c r="J41" s="184"/>
      <c r="K41" s="185"/>
      <c r="L41" s="186"/>
      <c r="M41" s="182"/>
      <c r="N41" s="184"/>
      <c r="O41" s="185"/>
      <c r="P41" s="186"/>
      <c r="Q41" s="182"/>
      <c r="R41" s="184"/>
      <c r="S41" s="185"/>
      <c r="T41" s="184"/>
      <c r="U41" s="182"/>
      <c r="V41" s="326"/>
      <c r="W41" s="335"/>
      <c r="X41" s="184"/>
      <c r="Y41" s="182"/>
      <c r="Z41" s="184"/>
      <c r="AA41" s="187">
        <f t="shared" si="5"/>
        <v>0</v>
      </c>
      <c r="AB41" s="144">
        <f t="shared" si="6"/>
        <v>0</v>
      </c>
      <c r="AC41" s="188" t="e">
        <f t="shared" si="2"/>
        <v>#DIV/0!</v>
      </c>
    </row>
    <row r="42" spans="1:29" s="147" customFormat="1" ht="23.1" customHeight="1" x14ac:dyDescent="0.3">
      <c r="A42" s="143"/>
      <c r="B42" s="144">
        <v>10</v>
      </c>
      <c r="C42" s="145" t="s">
        <v>119</v>
      </c>
      <c r="D42" s="179"/>
      <c r="E42" s="180"/>
      <c r="F42" s="181"/>
      <c r="G42" s="182"/>
      <c r="H42" s="186"/>
      <c r="I42" s="182"/>
      <c r="J42" s="184"/>
      <c r="K42" s="185"/>
      <c r="L42" s="186"/>
      <c r="M42" s="182"/>
      <c r="N42" s="184"/>
      <c r="O42" s="185"/>
      <c r="P42" s="184"/>
      <c r="Q42" s="182"/>
      <c r="R42" s="184"/>
      <c r="S42" s="182"/>
      <c r="T42" s="184"/>
      <c r="U42" s="182"/>
      <c r="V42" s="326"/>
      <c r="W42" s="335"/>
      <c r="X42" s="184"/>
      <c r="Y42" s="182"/>
      <c r="Z42" s="184"/>
      <c r="AA42" s="187">
        <f t="shared" si="5"/>
        <v>0</v>
      </c>
      <c r="AB42" s="144">
        <f t="shared" si="6"/>
        <v>0</v>
      </c>
      <c r="AC42" s="188" t="e">
        <f t="shared" si="2"/>
        <v>#DIV/0!</v>
      </c>
    </row>
    <row r="43" spans="1:29" s="147" customFormat="1" ht="23.1" customHeight="1" x14ac:dyDescent="0.3">
      <c r="A43" s="143"/>
      <c r="B43" s="144">
        <v>11</v>
      </c>
      <c r="C43" s="145" t="s">
        <v>120</v>
      </c>
      <c r="D43" s="179"/>
      <c r="E43" s="180"/>
      <c r="F43" s="181"/>
      <c r="G43" s="182"/>
      <c r="H43" s="186"/>
      <c r="I43" s="182"/>
      <c r="J43" s="184"/>
      <c r="K43" s="185"/>
      <c r="L43" s="186"/>
      <c r="M43" s="182"/>
      <c r="N43" s="184"/>
      <c r="O43" s="185"/>
      <c r="P43" s="184"/>
      <c r="Q43" s="182"/>
      <c r="R43" s="184"/>
      <c r="S43" s="182"/>
      <c r="T43" s="184"/>
      <c r="U43" s="182"/>
      <c r="V43" s="326"/>
      <c r="W43" s="335"/>
      <c r="X43" s="184"/>
      <c r="Y43" s="182"/>
      <c r="Z43" s="184"/>
      <c r="AA43" s="187">
        <f t="shared" si="5"/>
        <v>0</v>
      </c>
      <c r="AB43" s="144">
        <f t="shared" si="6"/>
        <v>0</v>
      </c>
      <c r="AC43" s="188" t="e">
        <f t="shared" si="2"/>
        <v>#DIV/0!</v>
      </c>
    </row>
    <row r="44" spans="1:29" s="147" customFormat="1" ht="23.1" customHeight="1" x14ac:dyDescent="0.3">
      <c r="A44" s="143"/>
      <c r="B44" s="144">
        <v>12</v>
      </c>
      <c r="C44" s="145" t="s">
        <v>121</v>
      </c>
      <c r="D44" s="179"/>
      <c r="E44" s="180"/>
      <c r="F44" s="181"/>
      <c r="G44" s="182"/>
      <c r="H44" s="186"/>
      <c r="I44" s="182"/>
      <c r="J44" s="184"/>
      <c r="K44" s="185"/>
      <c r="L44" s="186"/>
      <c r="M44" s="182"/>
      <c r="N44" s="184"/>
      <c r="O44" s="185"/>
      <c r="P44" s="184"/>
      <c r="Q44" s="182"/>
      <c r="R44" s="184"/>
      <c r="S44" s="182"/>
      <c r="T44" s="184"/>
      <c r="U44" s="182"/>
      <c r="V44" s="326"/>
      <c r="W44" s="335"/>
      <c r="X44" s="184"/>
      <c r="Y44" s="182"/>
      <c r="Z44" s="184"/>
      <c r="AA44" s="187"/>
      <c r="AB44" s="144"/>
      <c r="AC44" s="188"/>
    </row>
    <row r="45" spans="1:29" s="147" customFormat="1" ht="23.1" customHeight="1" x14ac:dyDescent="0.3">
      <c r="A45" s="143"/>
      <c r="B45" s="144">
        <v>13</v>
      </c>
      <c r="C45" s="145" t="s">
        <v>122</v>
      </c>
      <c r="D45" s="179"/>
      <c r="E45" s="180"/>
      <c r="F45" s="181"/>
      <c r="G45" s="182"/>
      <c r="H45" s="186"/>
      <c r="I45" s="182"/>
      <c r="J45" s="184"/>
      <c r="K45" s="185"/>
      <c r="L45" s="186"/>
      <c r="M45" s="182"/>
      <c r="N45" s="184"/>
      <c r="O45" s="185"/>
      <c r="P45" s="184"/>
      <c r="Q45" s="182"/>
      <c r="R45" s="184"/>
      <c r="S45" s="182"/>
      <c r="T45" s="184"/>
      <c r="U45" s="182"/>
      <c r="V45" s="326"/>
      <c r="W45" s="335"/>
      <c r="X45" s="184"/>
      <c r="Y45" s="182"/>
      <c r="Z45" s="184"/>
      <c r="AA45" s="187">
        <f t="shared" si="5"/>
        <v>0</v>
      </c>
      <c r="AB45" s="144">
        <f t="shared" si="6"/>
        <v>0</v>
      </c>
      <c r="AC45" s="188" t="e">
        <f t="shared" si="2"/>
        <v>#DIV/0!</v>
      </c>
    </row>
    <row r="46" spans="1:29" s="147" customFormat="1" ht="23.45" customHeight="1" thickBot="1" x14ac:dyDescent="0.35">
      <c r="A46" s="143"/>
      <c r="B46" s="148">
        <v>14</v>
      </c>
      <c r="C46" s="149" t="s">
        <v>123</v>
      </c>
      <c r="D46" s="191"/>
      <c r="E46" s="192"/>
      <c r="F46" s="193"/>
      <c r="G46" s="194"/>
      <c r="H46" s="197"/>
      <c r="I46" s="194"/>
      <c r="J46" s="195"/>
      <c r="K46" s="196"/>
      <c r="L46" s="197"/>
      <c r="M46" s="194"/>
      <c r="N46" s="195"/>
      <c r="O46" s="196"/>
      <c r="P46" s="195"/>
      <c r="Q46" s="194"/>
      <c r="R46" s="195"/>
      <c r="S46" s="194"/>
      <c r="T46" s="195"/>
      <c r="U46" s="194"/>
      <c r="V46" s="328"/>
      <c r="W46" s="337"/>
      <c r="X46" s="195"/>
      <c r="Y46" s="194"/>
      <c r="Z46" s="195"/>
      <c r="AA46" s="198">
        <f t="shared" si="5"/>
        <v>0</v>
      </c>
      <c r="AB46" s="148">
        <f t="shared" si="6"/>
        <v>0</v>
      </c>
      <c r="AC46" s="199" t="e">
        <f t="shared" si="2"/>
        <v>#DIV/0!</v>
      </c>
    </row>
    <row r="47" spans="1:29" ht="23.45" customHeight="1" thickTop="1" x14ac:dyDescent="0.65">
      <c r="A47" s="141"/>
      <c r="B47" s="166">
        <v>3</v>
      </c>
      <c r="C47" s="142" t="s">
        <v>105</v>
      </c>
      <c r="D47" s="171"/>
      <c r="E47" s="171"/>
      <c r="F47" s="200"/>
      <c r="G47" s="172">
        <f>SUM(G48:G55)</f>
        <v>0</v>
      </c>
      <c r="H47" s="175">
        <f t="shared" ref="H47:Z47" si="7">SUM(H48:H55)</f>
        <v>0</v>
      </c>
      <c r="I47" s="172">
        <f t="shared" si="7"/>
        <v>0</v>
      </c>
      <c r="J47" s="173">
        <f t="shared" si="7"/>
        <v>0</v>
      </c>
      <c r="K47" s="174">
        <f t="shared" si="7"/>
        <v>14</v>
      </c>
      <c r="L47" s="175">
        <f t="shared" si="7"/>
        <v>2</v>
      </c>
      <c r="M47" s="172">
        <f t="shared" si="7"/>
        <v>0</v>
      </c>
      <c r="N47" s="173">
        <f t="shared" si="7"/>
        <v>0</v>
      </c>
      <c r="O47" s="174">
        <f t="shared" si="7"/>
        <v>0</v>
      </c>
      <c r="P47" s="173">
        <f t="shared" si="7"/>
        <v>0</v>
      </c>
      <c r="Q47" s="172">
        <f t="shared" si="7"/>
        <v>0</v>
      </c>
      <c r="R47" s="173">
        <f t="shared" si="7"/>
        <v>0</v>
      </c>
      <c r="S47" s="172">
        <f t="shared" si="7"/>
        <v>0</v>
      </c>
      <c r="T47" s="173">
        <f t="shared" si="7"/>
        <v>0</v>
      </c>
      <c r="U47" s="172">
        <f t="shared" si="7"/>
        <v>0</v>
      </c>
      <c r="V47" s="329">
        <f t="shared" si="7"/>
        <v>0</v>
      </c>
      <c r="W47" s="338">
        <f t="shared" si="7"/>
        <v>0</v>
      </c>
      <c r="X47" s="173">
        <f t="shared" si="7"/>
        <v>0</v>
      </c>
      <c r="Y47" s="172">
        <f t="shared" si="7"/>
        <v>0</v>
      </c>
      <c r="Z47" s="173">
        <f t="shared" si="7"/>
        <v>0</v>
      </c>
      <c r="AA47" s="176">
        <f t="shared" si="5"/>
        <v>14</v>
      </c>
      <c r="AB47" s="177">
        <f t="shared" si="6"/>
        <v>2</v>
      </c>
      <c r="AC47" s="178">
        <f>AB47/AA47</f>
        <v>0.14285714285714285</v>
      </c>
    </row>
    <row r="48" spans="1:29" s="147" customFormat="1" ht="23.25" customHeight="1" x14ac:dyDescent="0.25">
      <c r="A48" s="143"/>
      <c r="B48" s="144">
        <v>1</v>
      </c>
      <c r="C48" s="145" t="s">
        <v>126</v>
      </c>
      <c r="D48" s="374" t="s">
        <v>211</v>
      </c>
      <c r="E48" s="144" t="s">
        <v>211</v>
      </c>
      <c r="F48" s="357" t="s">
        <v>107</v>
      </c>
      <c r="G48" s="182">
        <v>0</v>
      </c>
      <c r="H48" s="173">
        <v>0</v>
      </c>
      <c r="I48" s="173">
        <v>0</v>
      </c>
      <c r="J48" s="173">
        <v>0</v>
      </c>
      <c r="K48" s="173">
        <v>7</v>
      </c>
      <c r="L48" s="173">
        <v>1</v>
      </c>
      <c r="M48" s="173"/>
      <c r="N48" s="173">
        <v>0</v>
      </c>
      <c r="O48" s="173"/>
      <c r="P48" s="173">
        <v>0</v>
      </c>
      <c r="Q48" s="173">
        <v>0</v>
      </c>
      <c r="R48" s="173">
        <v>0</v>
      </c>
      <c r="S48" s="322">
        <v>0</v>
      </c>
      <c r="T48" s="295">
        <v>0</v>
      </c>
      <c r="U48" s="185">
        <v>0</v>
      </c>
      <c r="V48" s="326">
        <v>0</v>
      </c>
      <c r="W48" s="335">
        <v>0</v>
      </c>
      <c r="X48" s="184">
        <v>0</v>
      </c>
      <c r="Y48" s="182">
        <v>0</v>
      </c>
      <c r="Z48" s="184">
        <v>0</v>
      </c>
      <c r="AA48" s="187">
        <f t="shared" si="5"/>
        <v>7</v>
      </c>
      <c r="AB48" s="144">
        <f t="shared" si="6"/>
        <v>1</v>
      </c>
      <c r="AC48" s="188">
        <f t="shared" si="2"/>
        <v>0.14285714285714285</v>
      </c>
    </row>
    <row r="49" spans="1:29" s="147" customFormat="1" ht="23.1" customHeight="1" x14ac:dyDescent="0.25">
      <c r="A49" s="143"/>
      <c r="B49" s="144">
        <v>2</v>
      </c>
      <c r="C49" s="145" t="s">
        <v>126</v>
      </c>
      <c r="D49" s="375" t="s">
        <v>212</v>
      </c>
      <c r="E49" s="144" t="s">
        <v>212</v>
      </c>
      <c r="F49" s="357" t="s">
        <v>107</v>
      </c>
      <c r="G49" s="182">
        <v>0</v>
      </c>
      <c r="H49" s="173">
        <v>0</v>
      </c>
      <c r="I49" s="173">
        <v>0</v>
      </c>
      <c r="J49" s="173">
        <v>0</v>
      </c>
      <c r="K49" s="173">
        <v>7</v>
      </c>
      <c r="L49" s="173">
        <v>1</v>
      </c>
      <c r="M49" s="173"/>
      <c r="N49" s="173">
        <v>0</v>
      </c>
      <c r="O49" s="173"/>
      <c r="P49" s="173">
        <v>0</v>
      </c>
      <c r="Q49" s="173">
        <v>0</v>
      </c>
      <c r="R49" s="173">
        <v>0</v>
      </c>
      <c r="S49" s="322">
        <v>0</v>
      </c>
      <c r="T49" s="295">
        <v>0</v>
      </c>
      <c r="U49" s="185">
        <v>0</v>
      </c>
      <c r="V49" s="326">
        <v>0</v>
      </c>
      <c r="W49" s="335">
        <v>0</v>
      </c>
      <c r="X49" s="184">
        <v>0</v>
      </c>
      <c r="Y49" s="182">
        <v>0</v>
      </c>
      <c r="Z49" s="184">
        <v>0</v>
      </c>
      <c r="AA49" s="187">
        <f t="shared" si="5"/>
        <v>7</v>
      </c>
      <c r="AB49" s="144">
        <f t="shared" si="6"/>
        <v>1</v>
      </c>
      <c r="AC49" s="188">
        <f t="shared" si="2"/>
        <v>0.14285714285714285</v>
      </c>
    </row>
    <row r="50" spans="1:29" s="147" customFormat="1" ht="23.1" customHeight="1" x14ac:dyDescent="0.3">
      <c r="A50" s="143"/>
      <c r="B50" s="144">
        <v>3</v>
      </c>
      <c r="C50" s="145"/>
      <c r="D50" s="179"/>
      <c r="E50" s="180"/>
      <c r="F50" s="181"/>
      <c r="G50" s="182"/>
      <c r="H50" s="186"/>
      <c r="I50" s="182"/>
      <c r="J50" s="184"/>
      <c r="K50" s="185"/>
      <c r="L50" s="186"/>
      <c r="M50" s="182"/>
      <c r="N50" s="184"/>
      <c r="O50" s="185"/>
      <c r="P50" s="184"/>
      <c r="Q50" s="182"/>
      <c r="R50" s="184"/>
      <c r="S50" s="182"/>
      <c r="T50" s="184"/>
      <c r="U50" s="182"/>
      <c r="V50" s="326"/>
      <c r="W50" s="335"/>
      <c r="X50" s="184"/>
      <c r="Y50" s="182"/>
      <c r="Z50" s="184"/>
      <c r="AA50" s="187">
        <f t="shared" si="5"/>
        <v>0</v>
      </c>
      <c r="AB50" s="144">
        <f t="shared" si="6"/>
        <v>0</v>
      </c>
      <c r="AC50" s="188" t="e">
        <f t="shared" si="2"/>
        <v>#DIV/0!</v>
      </c>
    </row>
    <row r="51" spans="1:29" s="147" customFormat="1" ht="23.1" customHeight="1" x14ac:dyDescent="0.3">
      <c r="A51" s="143"/>
      <c r="B51" s="144">
        <v>4</v>
      </c>
      <c r="C51" s="145"/>
      <c r="D51" s="179"/>
      <c r="E51" s="180"/>
      <c r="F51" s="181"/>
      <c r="G51" s="182"/>
      <c r="H51" s="186"/>
      <c r="I51" s="182"/>
      <c r="J51" s="184"/>
      <c r="K51" s="185"/>
      <c r="L51" s="186"/>
      <c r="M51" s="182"/>
      <c r="N51" s="184"/>
      <c r="O51" s="185"/>
      <c r="P51" s="184"/>
      <c r="Q51" s="182"/>
      <c r="R51" s="184"/>
      <c r="S51" s="182"/>
      <c r="T51" s="184"/>
      <c r="U51" s="182"/>
      <c r="V51" s="326"/>
      <c r="W51" s="335"/>
      <c r="X51" s="184"/>
      <c r="Y51" s="182"/>
      <c r="Z51" s="184"/>
      <c r="AA51" s="187">
        <f t="shared" si="5"/>
        <v>0</v>
      </c>
      <c r="AB51" s="144">
        <f t="shared" si="6"/>
        <v>0</v>
      </c>
      <c r="AC51" s="188" t="e">
        <f t="shared" si="2"/>
        <v>#DIV/0!</v>
      </c>
    </row>
    <row r="52" spans="1:29" s="147" customFormat="1" ht="23.1" customHeight="1" x14ac:dyDescent="0.3">
      <c r="A52" s="143"/>
      <c r="B52" s="144">
        <v>5</v>
      </c>
      <c r="C52" s="145"/>
      <c r="D52" s="179"/>
      <c r="E52" s="180"/>
      <c r="F52" s="181"/>
      <c r="G52" s="182"/>
      <c r="H52" s="186"/>
      <c r="I52" s="182"/>
      <c r="J52" s="184"/>
      <c r="K52" s="185"/>
      <c r="L52" s="186"/>
      <c r="M52" s="182"/>
      <c r="N52" s="184"/>
      <c r="O52" s="185"/>
      <c r="P52" s="184"/>
      <c r="Q52" s="182"/>
      <c r="R52" s="184"/>
      <c r="S52" s="182"/>
      <c r="T52" s="184"/>
      <c r="U52" s="182"/>
      <c r="V52" s="326"/>
      <c r="W52" s="335"/>
      <c r="X52" s="184"/>
      <c r="Y52" s="182"/>
      <c r="Z52" s="184"/>
      <c r="AA52" s="187">
        <f t="shared" si="5"/>
        <v>0</v>
      </c>
      <c r="AB52" s="144">
        <f t="shared" si="6"/>
        <v>0</v>
      </c>
      <c r="AC52" s="188" t="e">
        <f t="shared" si="2"/>
        <v>#DIV/0!</v>
      </c>
    </row>
    <row r="53" spans="1:29" s="147" customFormat="1" ht="23.1" customHeight="1" x14ac:dyDescent="0.3">
      <c r="A53" s="143"/>
      <c r="B53" s="144">
        <v>6</v>
      </c>
      <c r="C53" s="145"/>
      <c r="D53" s="179"/>
      <c r="E53" s="180"/>
      <c r="F53" s="181"/>
      <c r="G53" s="182"/>
      <c r="H53" s="186"/>
      <c r="I53" s="182"/>
      <c r="J53" s="184"/>
      <c r="K53" s="185"/>
      <c r="L53" s="186"/>
      <c r="M53" s="182"/>
      <c r="N53" s="184"/>
      <c r="O53" s="185"/>
      <c r="P53" s="184"/>
      <c r="Q53" s="182"/>
      <c r="R53" s="184"/>
      <c r="S53" s="182"/>
      <c r="T53" s="184"/>
      <c r="U53" s="182"/>
      <c r="V53" s="326"/>
      <c r="W53" s="335"/>
      <c r="X53" s="184"/>
      <c r="Y53" s="182"/>
      <c r="Z53" s="184"/>
      <c r="AA53" s="187">
        <f t="shared" si="5"/>
        <v>0</v>
      </c>
      <c r="AB53" s="144">
        <f t="shared" si="6"/>
        <v>0</v>
      </c>
      <c r="AC53" s="188" t="e">
        <f t="shared" si="2"/>
        <v>#DIV/0!</v>
      </c>
    </row>
    <row r="54" spans="1:29" s="147" customFormat="1" ht="23.1" customHeight="1" x14ac:dyDescent="0.3">
      <c r="A54" s="143"/>
      <c r="B54" s="144">
        <v>7</v>
      </c>
      <c r="C54" s="145"/>
      <c r="D54" s="179"/>
      <c r="E54" s="180"/>
      <c r="F54" s="181"/>
      <c r="G54" s="182"/>
      <c r="H54" s="186"/>
      <c r="I54" s="182"/>
      <c r="J54" s="184"/>
      <c r="K54" s="185"/>
      <c r="L54" s="186"/>
      <c r="M54" s="182"/>
      <c r="N54" s="184"/>
      <c r="O54" s="185"/>
      <c r="P54" s="184"/>
      <c r="Q54" s="182"/>
      <c r="R54" s="184"/>
      <c r="S54" s="182"/>
      <c r="T54" s="184"/>
      <c r="U54" s="182"/>
      <c r="V54" s="326"/>
      <c r="W54" s="335"/>
      <c r="X54" s="184"/>
      <c r="Y54" s="182"/>
      <c r="Z54" s="184"/>
      <c r="AA54" s="187">
        <f t="shared" si="5"/>
        <v>0</v>
      </c>
      <c r="AB54" s="144">
        <f t="shared" si="6"/>
        <v>0</v>
      </c>
      <c r="AC54" s="188" t="e">
        <f t="shared" si="2"/>
        <v>#DIV/0!</v>
      </c>
    </row>
    <row r="55" spans="1:29" s="147" customFormat="1" ht="23.45" customHeight="1" thickBot="1" x14ac:dyDescent="0.35">
      <c r="A55" s="143"/>
      <c r="B55" s="148">
        <v>8</v>
      </c>
      <c r="C55" s="149"/>
      <c r="D55" s="191"/>
      <c r="E55" s="192"/>
      <c r="F55" s="193"/>
      <c r="G55" s="194"/>
      <c r="H55" s="197"/>
      <c r="I55" s="194"/>
      <c r="J55" s="195"/>
      <c r="K55" s="196"/>
      <c r="L55" s="197"/>
      <c r="M55" s="194"/>
      <c r="N55" s="195"/>
      <c r="O55" s="196"/>
      <c r="P55" s="195"/>
      <c r="Q55" s="194"/>
      <c r="R55" s="195"/>
      <c r="S55" s="194"/>
      <c r="T55" s="195"/>
      <c r="U55" s="194"/>
      <c r="V55" s="328"/>
      <c r="W55" s="337"/>
      <c r="X55" s="195"/>
      <c r="Y55" s="194"/>
      <c r="Z55" s="195"/>
      <c r="AA55" s="198">
        <f t="shared" si="5"/>
        <v>0</v>
      </c>
      <c r="AB55" s="148">
        <f t="shared" si="6"/>
        <v>0</v>
      </c>
      <c r="AC55" s="199" t="e">
        <f t="shared" si="2"/>
        <v>#DIV/0!</v>
      </c>
    </row>
    <row r="56" spans="1:29" ht="23.45" customHeight="1" thickTop="1" x14ac:dyDescent="0.65">
      <c r="A56" s="141"/>
      <c r="B56" s="166">
        <v>4</v>
      </c>
      <c r="C56" s="142" t="s">
        <v>106</v>
      </c>
      <c r="D56" s="201"/>
      <c r="E56" s="201"/>
      <c r="F56" s="202"/>
      <c r="G56" s="203">
        <f>SUM(G57:G65)</f>
        <v>0</v>
      </c>
      <c r="H56" s="206">
        <f t="shared" ref="H56:Z56" si="8">SUM(H57:H65)</f>
        <v>0</v>
      </c>
      <c r="I56" s="203">
        <f t="shared" si="8"/>
        <v>0</v>
      </c>
      <c r="J56" s="204">
        <f t="shared" si="8"/>
        <v>0</v>
      </c>
      <c r="K56" s="205">
        <f t="shared" si="8"/>
        <v>0</v>
      </c>
      <c r="L56" s="206">
        <f t="shared" si="8"/>
        <v>0</v>
      </c>
      <c r="M56" s="203">
        <f t="shared" si="8"/>
        <v>0</v>
      </c>
      <c r="N56" s="204">
        <f t="shared" si="8"/>
        <v>0</v>
      </c>
      <c r="O56" s="205">
        <f t="shared" si="8"/>
        <v>0</v>
      </c>
      <c r="P56" s="204">
        <f t="shared" si="8"/>
        <v>0</v>
      </c>
      <c r="Q56" s="318">
        <f t="shared" si="8"/>
        <v>0</v>
      </c>
      <c r="R56" s="319">
        <f t="shared" si="8"/>
        <v>0</v>
      </c>
      <c r="S56" s="320">
        <f t="shared" si="8"/>
        <v>0</v>
      </c>
      <c r="T56" s="321">
        <f t="shared" si="8"/>
        <v>0</v>
      </c>
      <c r="U56" s="172">
        <f t="shared" si="8"/>
        <v>0</v>
      </c>
      <c r="V56" s="329">
        <f t="shared" si="8"/>
        <v>0</v>
      </c>
      <c r="W56" s="338">
        <f t="shared" si="8"/>
        <v>0</v>
      </c>
      <c r="X56" s="204">
        <f t="shared" si="8"/>
        <v>0</v>
      </c>
      <c r="Y56" s="203">
        <f t="shared" si="8"/>
        <v>0</v>
      </c>
      <c r="Z56" s="204">
        <f t="shared" si="8"/>
        <v>0</v>
      </c>
      <c r="AA56" s="207">
        <f t="shared" si="5"/>
        <v>0</v>
      </c>
      <c r="AB56" s="208">
        <f t="shared" si="6"/>
        <v>0</v>
      </c>
      <c r="AC56" s="209" t="e">
        <f>AB56/AA56</f>
        <v>#DIV/0!</v>
      </c>
    </row>
    <row r="57" spans="1:29" s="147" customFormat="1" ht="21" customHeight="1" x14ac:dyDescent="0.3">
      <c r="A57" s="143"/>
      <c r="B57" s="144">
        <v>1</v>
      </c>
      <c r="C57" s="145"/>
      <c r="D57" s="179"/>
      <c r="E57" s="210"/>
      <c r="F57" s="211"/>
      <c r="G57" s="212"/>
      <c r="H57" s="215"/>
      <c r="I57" s="212"/>
      <c r="J57" s="213"/>
      <c r="K57" s="214"/>
      <c r="L57" s="215"/>
      <c r="M57" s="212"/>
      <c r="N57" s="213"/>
      <c r="O57" s="214"/>
      <c r="P57" s="213"/>
      <c r="Q57" s="182"/>
      <c r="R57" s="184"/>
      <c r="S57" s="182"/>
      <c r="T57" s="184"/>
      <c r="U57" s="214"/>
      <c r="V57" s="330"/>
      <c r="W57" s="339"/>
      <c r="X57" s="213"/>
      <c r="Y57" s="212"/>
      <c r="Z57" s="213"/>
      <c r="AA57" s="216">
        <f t="shared" si="5"/>
        <v>0</v>
      </c>
      <c r="AB57" s="146">
        <f t="shared" si="6"/>
        <v>0</v>
      </c>
      <c r="AC57" s="217" t="e">
        <f t="shared" si="2"/>
        <v>#DIV/0!</v>
      </c>
    </row>
    <row r="58" spans="1:29" s="147" customFormat="1" ht="23.1" customHeight="1" x14ac:dyDescent="0.3">
      <c r="A58" s="143"/>
      <c r="B58" s="144">
        <v>2</v>
      </c>
      <c r="C58" s="145"/>
      <c r="D58" s="179"/>
      <c r="E58" s="210"/>
      <c r="F58" s="211"/>
      <c r="G58" s="212"/>
      <c r="H58" s="215"/>
      <c r="I58" s="212"/>
      <c r="J58" s="213"/>
      <c r="K58" s="214"/>
      <c r="L58" s="215"/>
      <c r="M58" s="212"/>
      <c r="N58" s="213"/>
      <c r="O58" s="214"/>
      <c r="P58" s="213"/>
      <c r="Q58" s="182"/>
      <c r="R58" s="184"/>
      <c r="S58" s="182"/>
      <c r="T58" s="184"/>
      <c r="U58" s="212"/>
      <c r="V58" s="330"/>
      <c r="W58" s="339"/>
      <c r="X58" s="213"/>
      <c r="Y58" s="212"/>
      <c r="Z58" s="213"/>
      <c r="AA58" s="216">
        <f t="shared" si="5"/>
        <v>0</v>
      </c>
      <c r="AB58" s="146">
        <f t="shared" si="6"/>
        <v>0</v>
      </c>
      <c r="AC58" s="217" t="e">
        <f t="shared" si="2"/>
        <v>#DIV/0!</v>
      </c>
    </row>
    <row r="59" spans="1:29" s="147" customFormat="1" ht="23.1" customHeight="1" x14ac:dyDescent="0.3">
      <c r="A59" s="143"/>
      <c r="B59" s="144">
        <v>3</v>
      </c>
      <c r="C59" s="145"/>
      <c r="D59" s="179"/>
      <c r="E59" s="210"/>
      <c r="F59" s="211"/>
      <c r="G59" s="212"/>
      <c r="H59" s="215"/>
      <c r="I59" s="212"/>
      <c r="J59" s="213"/>
      <c r="K59" s="214"/>
      <c r="L59" s="215"/>
      <c r="M59" s="212"/>
      <c r="N59" s="213"/>
      <c r="O59" s="214"/>
      <c r="P59" s="213"/>
      <c r="Q59" s="182"/>
      <c r="R59" s="184"/>
      <c r="S59" s="182"/>
      <c r="T59" s="184"/>
      <c r="U59" s="212"/>
      <c r="V59" s="330"/>
      <c r="W59" s="339"/>
      <c r="X59" s="213"/>
      <c r="Y59" s="212"/>
      <c r="Z59" s="213"/>
      <c r="AA59" s="216">
        <f t="shared" si="5"/>
        <v>0</v>
      </c>
      <c r="AB59" s="146">
        <f t="shared" si="6"/>
        <v>0</v>
      </c>
      <c r="AC59" s="217" t="e">
        <f t="shared" si="2"/>
        <v>#DIV/0!</v>
      </c>
    </row>
    <row r="60" spans="1:29" s="147" customFormat="1" ht="23.1" customHeight="1" x14ac:dyDescent="0.3">
      <c r="A60" s="143"/>
      <c r="B60" s="144">
        <v>4</v>
      </c>
      <c r="C60" s="145"/>
      <c r="D60" s="179"/>
      <c r="E60" s="210"/>
      <c r="F60" s="211"/>
      <c r="G60" s="212"/>
      <c r="H60" s="215"/>
      <c r="I60" s="212"/>
      <c r="J60" s="213"/>
      <c r="K60" s="214"/>
      <c r="L60" s="215"/>
      <c r="M60" s="212"/>
      <c r="N60" s="213"/>
      <c r="O60" s="214"/>
      <c r="P60" s="213"/>
      <c r="Q60" s="182"/>
      <c r="R60" s="184"/>
      <c r="S60" s="182"/>
      <c r="T60" s="184"/>
      <c r="U60" s="212"/>
      <c r="V60" s="331"/>
      <c r="W60" s="340"/>
      <c r="X60" s="213"/>
      <c r="Y60" s="212"/>
      <c r="Z60" s="213"/>
      <c r="AA60" s="216">
        <f t="shared" si="5"/>
        <v>0</v>
      </c>
      <c r="AB60" s="146">
        <f t="shared" si="6"/>
        <v>0</v>
      </c>
      <c r="AC60" s="217" t="e">
        <f t="shared" si="2"/>
        <v>#DIV/0!</v>
      </c>
    </row>
    <row r="61" spans="1:29" s="147" customFormat="1" ht="23.1" customHeight="1" x14ac:dyDescent="0.3">
      <c r="A61" s="143"/>
      <c r="B61" s="144">
        <v>5</v>
      </c>
      <c r="C61" s="145"/>
      <c r="D61" s="179"/>
      <c r="E61" s="210"/>
      <c r="F61" s="211"/>
      <c r="G61" s="212"/>
      <c r="H61" s="215"/>
      <c r="I61" s="212"/>
      <c r="J61" s="213"/>
      <c r="K61" s="214"/>
      <c r="L61" s="215"/>
      <c r="M61" s="212"/>
      <c r="N61" s="213"/>
      <c r="O61" s="214"/>
      <c r="P61" s="213"/>
      <c r="Q61" s="182"/>
      <c r="R61" s="184"/>
      <c r="S61" s="182"/>
      <c r="T61" s="184"/>
      <c r="U61" s="212"/>
      <c r="V61" s="330"/>
      <c r="W61" s="339"/>
      <c r="X61" s="213"/>
      <c r="Y61" s="212"/>
      <c r="Z61" s="213"/>
      <c r="AA61" s="216">
        <f t="shared" si="5"/>
        <v>0</v>
      </c>
      <c r="AB61" s="146">
        <f t="shared" si="6"/>
        <v>0</v>
      </c>
      <c r="AC61" s="217" t="e">
        <f t="shared" si="2"/>
        <v>#DIV/0!</v>
      </c>
    </row>
    <row r="62" spans="1:29" s="147" customFormat="1" ht="23.1" customHeight="1" x14ac:dyDescent="0.3">
      <c r="A62" s="143"/>
      <c r="B62" s="144">
        <v>6</v>
      </c>
      <c r="C62" s="145"/>
      <c r="D62" s="179"/>
      <c r="E62" s="210"/>
      <c r="F62" s="211"/>
      <c r="G62" s="212"/>
      <c r="H62" s="215"/>
      <c r="I62" s="212"/>
      <c r="J62" s="213"/>
      <c r="K62" s="214"/>
      <c r="L62" s="215"/>
      <c r="M62" s="212"/>
      <c r="N62" s="213"/>
      <c r="O62" s="214"/>
      <c r="P62" s="213"/>
      <c r="Q62" s="182"/>
      <c r="R62" s="184"/>
      <c r="S62" s="182"/>
      <c r="T62" s="184"/>
      <c r="U62" s="212"/>
      <c r="V62" s="330"/>
      <c r="W62" s="339"/>
      <c r="X62" s="213"/>
      <c r="Y62" s="212"/>
      <c r="Z62" s="213"/>
      <c r="AA62" s="216">
        <f t="shared" si="5"/>
        <v>0</v>
      </c>
      <c r="AB62" s="146">
        <f t="shared" si="6"/>
        <v>0</v>
      </c>
      <c r="AC62" s="217" t="e">
        <f t="shared" si="2"/>
        <v>#DIV/0!</v>
      </c>
    </row>
    <row r="63" spans="1:29" s="147" customFormat="1" ht="23.1" customHeight="1" x14ac:dyDescent="0.3">
      <c r="A63" s="143"/>
      <c r="B63" s="144">
        <v>7</v>
      </c>
      <c r="C63" s="145"/>
      <c r="D63" s="179"/>
      <c r="E63" s="210"/>
      <c r="F63" s="211"/>
      <c r="G63" s="212"/>
      <c r="H63" s="215"/>
      <c r="I63" s="212"/>
      <c r="J63" s="213"/>
      <c r="K63" s="214"/>
      <c r="L63" s="215"/>
      <c r="M63" s="212"/>
      <c r="N63" s="213"/>
      <c r="O63" s="214"/>
      <c r="P63" s="213"/>
      <c r="Q63" s="182"/>
      <c r="R63" s="184"/>
      <c r="S63" s="182"/>
      <c r="T63" s="184"/>
      <c r="U63" s="212"/>
      <c r="V63" s="330"/>
      <c r="W63" s="339"/>
      <c r="X63" s="213"/>
      <c r="Y63" s="212"/>
      <c r="Z63" s="213"/>
      <c r="AA63" s="216">
        <f t="shared" si="5"/>
        <v>0</v>
      </c>
      <c r="AB63" s="146">
        <f t="shared" si="6"/>
        <v>0</v>
      </c>
      <c r="AC63" s="217" t="e">
        <f t="shared" si="2"/>
        <v>#DIV/0!</v>
      </c>
    </row>
    <row r="64" spans="1:29" s="147" customFormat="1" ht="23.1" customHeight="1" x14ac:dyDescent="0.3">
      <c r="A64" s="143"/>
      <c r="B64" s="144">
        <v>8</v>
      </c>
      <c r="C64" s="145"/>
      <c r="D64" s="179"/>
      <c r="E64" s="210"/>
      <c r="F64" s="211"/>
      <c r="G64" s="212"/>
      <c r="H64" s="215"/>
      <c r="I64" s="212"/>
      <c r="J64" s="213"/>
      <c r="K64" s="214"/>
      <c r="L64" s="215"/>
      <c r="M64" s="212"/>
      <c r="N64" s="213"/>
      <c r="O64" s="214"/>
      <c r="P64" s="213"/>
      <c r="Q64" s="182"/>
      <c r="R64" s="184"/>
      <c r="S64" s="182"/>
      <c r="T64" s="184"/>
      <c r="U64" s="212"/>
      <c r="V64" s="330"/>
      <c r="W64" s="339"/>
      <c r="X64" s="213"/>
      <c r="Y64" s="212"/>
      <c r="Z64" s="213"/>
      <c r="AA64" s="216">
        <f t="shared" si="5"/>
        <v>0</v>
      </c>
      <c r="AB64" s="146">
        <f t="shared" si="6"/>
        <v>0</v>
      </c>
      <c r="AC64" s="217" t="e">
        <f t="shared" si="2"/>
        <v>#DIV/0!</v>
      </c>
    </row>
    <row r="65" spans="1:29" s="147" customFormat="1" ht="23.45" customHeight="1" thickBot="1" x14ac:dyDescent="0.35">
      <c r="A65" s="143"/>
      <c r="B65" s="148">
        <v>9</v>
      </c>
      <c r="C65" s="149"/>
      <c r="D65" s="191"/>
      <c r="E65" s="192"/>
      <c r="F65" s="193"/>
      <c r="G65" s="194"/>
      <c r="H65" s="197"/>
      <c r="I65" s="194"/>
      <c r="J65" s="195"/>
      <c r="K65" s="196"/>
      <c r="L65" s="197"/>
      <c r="M65" s="194"/>
      <c r="N65" s="195"/>
      <c r="O65" s="196"/>
      <c r="P65" s="195"/>
      <c r="Q65" s="194"/>
      <c r="R65" s="195"/>
      <c r="S65" s="194"/>
      <c r="T65" s="195"/>
      <c r="U65" s="194"/>
      <c r="V65" s="328"/>
      <c r="W65" s="337"/>
      <c r="X65" s="195"/>
      <c r="Y65" s="194"/>
      <c r="Z65" s="195"/>
      <c r="AA65" s="198">
        <f t="shared" si="5"/>
        <v>0</v>
      </c>
      <c r="AB65" s="148">
        <f t="shared" si="6"/>
        <v>0</v>
      </c>
      <c r="AC65" s="199" t="e">
        <f t="shared" si="2"/>
        <v>#DIV/0!</v>
      </c>
    </row>
    <row r="66" spans="1:29" ht="23.45" customHeight="1" thickTop="1" x14ac:dyDescent="0.65">
      <c r="A66" s="141"/>
      <c r="B66" s="166">
        <v>5</v>
      </c>
      <c r="C66" s="142" t="s">
        <v>109</v>
      </c>
      <c r="D66" s="201"/>
      <c r="E66" s="201"/>
      <c r="F66" s="202"/>
      <c r="G66" s="203">
        <f>SUM(G67:G75)</f>
        <v>0</v>
      </c>
      <c r="H66" s="206">
        <f t="shared" ref="H66:Z66" si="9">SUM(H67:H75)</f>
        <v>0</v>
      </c>
      <c r="I66" s="203">
        <f t="shared" si="9"/>
        <v>0</v>
      </c>
      <c r="J66" s="204">
        <f t="shared" si="9"/>
        <v>0</v>
      </c>
      <c r="K66" s="205">
        <f t="shared" si="9"/>
        <v>6</v>
      </c>
      <c r="L66" s="206">
        <f t="shared" si="9"/>
        <v>0</v>
      </c>
      <c r="M66" s="203">
        <f t="shared" si="9"/>
        <v>0</v>
      </c>
      <c r="N66" s="204">
        <f t="shared" si="9"/>
        <v>0</v>
      </c>
      <c r="O66" s="205">
        <f t="shared" si="9"/>
        <v>0</v>
      </c>
      <c r="P66" s="204">
        <f t="shared" si="9"/>
        <v>0</v>
      </c>
      <c r="Q66" s="318">
        <f t="shared" si="9"/>
        <v>0</v>
      </c>
      <c r="R66" s="319">
        <f t="shared" si="9"/>
        <v>0</v>
      </c>
      <c r="S66" s="320">
        <f t="shared" si="9"/>
        <v>0</v>
      </c>
      <c r="T66" s="321">
        <f t="shared" si="9"/>
        <v>0</v>
      </c>
      <c r="U66" s="172">
        <f t="shared" si="9"/>
        <v>0</v>
      </c>
      <c r="V66" s="329">
        <f t="shared" si="9"/>
        <v>0</v>
      </c>
      <c r="W66" s="338">
        <f t="shared" si="9"/>
        <v>0</v>
      </c>
      <c r="X66" s="204">
        <f t="shared" si="9"/>
        <v>0</v>
      </c>
      <c r="Y66" s="203">
        <f t="shared" si="9"/>
        <v>0</v>
      </c>
      <c r="Z66" s="204">
        <f t="shared" si="9"/>
        <v>0</v>
      </c>
      <c r="AA66" s="207">
        <f t="shared" ref="AA66:AA106" si="10">SUM(G66,I66,K66,M66,O66,Q66,S66,U66,W66,Y66)</f>
        <v>6</v>
      </c>
      <c r="AB66" s="208">
        <f t="shared" ref="AB66:AB106" si="11">SUM(H66,J66,L66,N66,P66,R66,T66,V66,X66,Z66)</f>
        <v>0</v>
      </c>
      <c r="AC66" s="209">
        <f>AB66/AA66</f>
        <v>0</v>
      </c>
    </row>
    <row r="67" spans="1:29" s="147" customFormat="1" ht="21" customHeight="1" x14ac:dyDescent="0.65">
      <c r="A67" s="143"/>
      <c r="B67" s="144">
        <v>1</v>
      </c>
      <c r="C67" s="145" t="s">
        <v>109</v>
      </c>
      <c r="D67" s="385">
        <v>44052</v>
      </c>
      <c r="E67" s="385">
        <v>44052</v>
      </c>
      <c r="F67" s="377" t="s">
        <v>213</v>
      </c>
      <c r="G67" s="326">
        <v>0</v>
      </c>
      <c r="H67" s="186">
        <v>0</v>
      </c>
      <c r="I67" s="212">
        <v>0</v>
      </c>
      <c r="J67" s="184">
        <v>0</v>
      </c>
      <c r="K67" s="185">
        <v>2</v>
      </c>
      <c r="L67" s="186">
        <v>0</v>
      </c>
      <c r="M67" s="212">
        <v>0</v>
      </c>
      <c r="N67" s="213">
        <v>0</v>
      </c>
      <c r="O67" s="214">
        <v>0</v>
      </c>
      <c r="P67" s="213">
        <v>0</v>
      </c>
      <c r="Q67" s="182">
        <v>0</v>
      </c>
      <c r="R67" s="184">
        <v>0</v>
      </c>
      <c r="S67" s="182">
        <v>0</v>
      </c>
      <c r="T67" s="184">
        <v>0</v>
      </c>
      <c r="U67" s="214">
        <v>0</v>
      </c>
      <c r="V67" s="330">
        <v>0</v>
      </c>
      <c r="W67" s="339">
        <v>0</v>
      </c>
      <c r="X67" s="213">
        <v>0</v>
      </c>
      <c r="Y67" s="212">
        <v>0</v>
      </c>
      <c r="Z67" s="213">
        <v>0</v>
      </c>
      <c r="AA67" s="216">
        <f t="shared" si="10"/>
        <v>2</v>
      </c>
      <c r="AB67" s="146">
        <f t="shared" si="11"/>
        <v>0</v>
      </c>
      <c r="AC67" s="217">
        <f t="shared" ref="AC67:AC75" si="12">AB67/AA67</f>
        <v>0</v>
      </c>
    </row>
    <row r="68" spans="1:29" s="147" customFormat="1" ht="23.1" customHeight="1" x14ac:dyDescent="0.65">
      <c r="A68" s="143"/>
      <c r="B68" s="144">
        <v>2</v>
      </c>
      <c r="C68" s="145" t="s">
        <v>109</v>
      </c>
      <c r="D68" s="385">
        <v>44144</v>
      </c>
      <c r="E68" s="385">
        <v>44144</v>
      </c>
      <c r="F68" s="377" t="s">
        <v>214</v>
      </c>
      <c r="G68" s="326">
        <v>0</v>
      </c>
      <c r="H68" s="186">
        <v>0</v>
      </c>
      <c r="I68" s="212">
        <v>0</v>
      </c>
      <c r="J68" s="184">
        <v>0</v>
      </c>
      <c r="K68" s="185">
        <v>2</v>
      </c>
      <c r="L68" s="186">
        <v>0</v>
      </c>
      <c r="M68" s="212">
        <v>0</v>
      </c>
      <c r="N68" s="213">
        <v>0</v>
      </c>
      <c r="O68" s="214">
        <v>0</v>
      </c>
      <c r="P68" s="213">
        <v>0</v>
      </c>
      <c r="Q68" s="182">
        <v>0</v>
      </c>
      <c r="R68" s="184">
        <v>0</v>
      </c>
      <c r="S68" s="182">
        <v>0</v>
      </c>
      <c r="T68" s="184">
        <v>0</v>
      </c>
      <c r="U68" s="214">
        <v>0</v>
      </c>
      <c r="V68" s="330">
        <v>0</v>
      </c>
      <c r="W68" s="339">
        <v>0</v>
      </c>
      <c r="X68" s="213">
        <v>0</v>
      </c>
      <c r="Y68" s="212">
        <v>0</v>
      </c>
      <c r="Z68" s="213">
        <v>0</v>
      </c>
      <c r="AA68" s="216">
        <f t="shared" si="10"/>
        <v>2</v>
      </c>
      <c r="AB68" s="146">
        <f t="shared" si="11"/>
        <v>0</v>
      </c>
      <c r="AC68" s="217">
        <f t="shared" si="12"/>
        <v>0</v>
      </c>
    </row>
    <row r="69" spans="1:29" s="147" customFormat="1" ht="23.1" customHeight="1" x14ac:dyDescent="0.65">
      <c r="A69" s="143"/>
      <c r="B69" s="144">
        <v>3</v>
      </c>
      <c r="C69" s="145" t="s">
        <v>109</v>
      </c>
      <c r="D69" s="385" t="s">
        <v>274</v>
      </c>
      <c r="E69" s="385" t="s">
        <v>274</v>
      </c>
      <c r="F69" s="377" t="s">
        <v>215</v>
      </c>
      <c r="G69" s="212">
        <v>0</v>
      </c>
      <c r="H69" s="186">
        <v>0</v>
      </c>
      <c r="I69" s="212">
        <v>0</v>
      </c>
      <c r="J69" s="213">
        <v>0</v>
      </c>
      <c r="K69" s="185">
        <v>2</v>
      </c>
      <c r="L69" s="186">
        <v>0</v>
      </c>
      <c r="M69" s="212">
        <v>0</v>
      </c>
      <c r="N69" s="213">
        <v>0</v>
      </c>
      <c r="O69" s="214">
        <v>0</v>
      </c>
      <c r="P69" s="213">
        <v>0</v>
      </c>
      <c r="Q69" s="182">
        <v>0</v>
      </c>
      <c r="R69" s="184">
        <v>0</v>
      </c>
      <c r="S69" s="182">
        <v>0</v>
      </c>
      <c r="T69" s="184">
        <v>0</v>
      </c>
      <c r="U69" s="214">
        <v>0</v>
      </c>
      <c r="V69" s="330">
        <v>0</v>
      </c>
      <c r="W69" s="339">
        <v>0</v>
      </c>
      <c r="X69" s="213">
        <v>0</v>
      </c>
      <c r="Y69" s="212">
        <v>0</v>
      </c>
      <c r="Z69" s="213">
        <v>0</v>
      </c>
      <c r="AA69" s="216">
        <f t="shared" si="10"/>
        <v>2</v>
      </c>
      <c r="AB69" s="146">
        <f t="shared" si="11"/>
        <v>0</v>
      </c>
      <c r="AC69" s="217">
        <f t="shared" si="12"/>
        <v>0</v>
      </c>
    </row>
    <row r="70" spans="1:29" s="147" customFormat="1" ht="23.1" customHeight="1" x14ac:dyDescent="0.3">
      <c r="A70" s="143"/>
      <c r="B70" s="144">
        <v>4</v>
      </c>
      <c r="C70" s="145"/>
      <c r="D70" s="179"/>
      <c r="E70" s="210"/>
      <c r="F70" s="211"/>
      <c r="G70" s="212"/>
      <c r="H70" s="215"/>
      <c r="I70" s="212"/>
      <c r="J70" s="213"/>
      <c r="K70" s="214"/>
      <c r="L70" s="215"/>
      <c r="M70" s="212"/>
      <c r="N70" s="213"/>
      <c r="O70" s="214"/>
      <c r="P70" s="213"/>
      <c r="Q70" s="182"/>
      <c r="R70" s="184"/>
      <c r="S70" s="182"/>
      <c r="T70" s="184"/>
      <c r="U70" s="212"/>
      <c r="V70" s="331"/>
      <c r="W70" s="340"/>
      <c r="X70" s="213"/>
      <c r="Y70" s="212"/>
      <c r="Z70" s="213"/>
      <c r="AA70" s="216">
        <f t="shared" si="10"/>
        <v>0</v>
      </c>
      <c r="AB70" s="146">
        <f t="shared" si="11"/>
        <v>0</v>
      </c>
      <c r="AC70" s="217" t="e">
        <f t="shared" si="12"/>
        <v>#DIV/0!</v>
      </c>
    </row>
    <row r="71" spans="1:29" s="147" customFormat="1" ht="23.1" customHeight="1" x14ac:dyDescent="0.3">
      <c r="A71" s="143"/>
      <c r="B71" s="144">
        <v>5</v>
      </c>
      <c r="C71" s="145"/>
      <c r="D71" s="179"/>
      <c r="E71" s="210"/>
      <c r="F71" s="211"/>
      <c r="G71" s="212"/>
      <c r="H71" s="215"/>
      <c r="I71" s="212"/>
      <c r="J71" s="213"/>
      <c r="K71" s="214"/>
      <c r="L71" s="215"/>
      <c r="M71" s="212"/>
      <c r="N71" s="213"/>
      <c r="O71" s="214"/>
      <c r="P71" s="213"/>
      <c r="Q71" s="182"/>
      <c r="R71" s="184"/>
      <c r="S71" s="182"/>
      <c r="T71" s="184"/>
      <c r="U71" s="212"/>
      <c r="V71" s="330"/>
      <c r="W71" s="339"/>
      <c r="X71" s="213"/>
      <c r="Y71" s="212"/>
      <c r="Z71" s="213"/>
      <c r="AA71" s="216">
        <f t="shared" si="10"/>
        <v>0</v>
      </c>
      <c r="AB71" s="146">
        <f t="shared" si="11"/>
        <v>0</v>
      </c>
      <c r="AC71" s="217" t="e">
        <f t="shared" si="12"/>
        <v>#DIV/0!</v>
      </c>
    </row>
    <row r="72" spans="1:29" s="147" customFormat="1" ht="23.1" customHeight="1" x14ac:dyDescent="0.3">
      <c r="A72" s="143"/>
      <c r="B72" s="144">
        <v>6</v>
      </c>
      <c r="C72" s="145"/>
      <c r="D72" s="179"/>
      <c r="E72" s="210"/>
      <c r="F72" s="211"/>
      <c r="G72" s="212"/>
      <c r="H72" s="215"/>
      <c r="I72" s="212"/>
      <c r="J72" s="213"/>
      <c r="K72" s="214"/>
      <c r="L72" s="215"/>
      <c r="M72" s="212"/>
      <c r="N72" s="213"/>
      <c r="O72" s="214"/>
      <c r="P72" s="213"/>
      <c r="Q72" s="182"/>
      <c r="R72" s="184"/>
      <c r="S72" s="182"/>
      <c r="T72" s="184"/>
      <c r="U72" s="212"/>
      <c r="V72" s="330"/>
      <c r="W72" s="339"/>
      <c r="X72" s="213"/>
      <c r="Y72" s="212"/>
      <c r="Z72" s="213"/>
      <c r="AA72" s="216">
        <f t="shared" si="10"/>
        <v>0</v>
      </c>
      <c r="AB72" s="146">
        <f t="shared" si="11"/>
        <v>0</v>
      </c>
      <c r="AC72" s="217" t="e">
        <f t="shared" si="12"/>
        <v>#DIV/0!</v>
      </c>
    </row>
    <row r="73" spans="1:29" s="147" customFormat="1" ht="23.1" customHeight="1" x14ac:dyDescent="0.3">
      <c r="A73" s="143"/>
      <c r="B73" s="144">
        <v>7</v>
      </c>
      <c r="C73" s="145"/>
      <c r="D73" s="179"/>
      <c r="E73" s="210"/>
      <c r="F73" s="211"/>
      <c r="G73" s="212"/>
      <c r="H73" s="215"/>
      <c r="I73" s="212"/>
      <c r="J73" s="213"/>
      <c r="K73" s="214"/>
      <c r="L73" s="215"/>
      <c r="M73" s="212"/>
      <c r="N73" s="213"/>
      <c r="O73" s="214"/>
      <c r="P73" s="213"/>
      <c r="Q73" s="182"/>
      <c r="R73" s="184"/>
      <c r="S73" s="182"/>
      <c r="T73" s="184"/>
      <c r="U73" s="212"/>
      <c r="V73" s="330"/>
      <c r="W73" s="339"/>
      <c r="X73" s="213"/>
      <c r="Y73" s="212"/>
      <c r="Z73" s="213"/>
      <c r="AA73" s="216">
        <f t="shared" si="10"/>
        <v>0</v>
      </c>
      <c r="AB73" s="146">
        <f t="shared" si="11"/>
        <v>0</v>
      </c>
      <c r="AC73" s="217" t="e">
        <f t="shared" si="12"/>
        <v>#DIV/0!</v>
      </c>
    </row>
    <row r="74" spans="1:29" s="147" customFormat="1" ht="23.1" customHeight="1" x14ac:dyDescent="0.3">
      <c r="A74" s="143"/>
      <c r="B74" s="144">
        <v>8</v>
      </c>
      <c r="C74" s="145"/>
      <c r="D74" s="179"/>
      <c r="E74" s="210"/>
      <c r="F74" s="211"/>
      <c r="G74" s="212"/>
      <c r="H74" s="215"/>
      <c r="I74" s="212"/>
      <c r="J74" s="213"/>
      <c r="K74" s="214"/>
      <c r="L74" s="215"/>
      <c r="M74" s="212"/>
      <c r="N74" s="213"/>
      <c r="O74" s="214"/>
      <c r="P74" s="213"/>
      <c r="Q74" s="182"/>
      <c r="R74" s="184"/>
      <c r="S74" s="182"/>
      <c r="T74" s="184"/>
      <c r="U74" s="212"/>
      <c r="V74" s="330"/>
      <c r="W74" s="339"/>
      <c r="X74" s="213"/>
      <c r="Y74" s="212"/>
      <c r="Z74" s="213"/>
      <c r="AA74" s="216">
        <f t="shared" si="10"/>
        <v>0</v>
      </c>
      <c r="AB74" s="146">
        <f t="shared" si="11"/>
        <v>0</v>
      </c>
      <c r="AC74" s="217" t="e">
        <f t="shared" si="12"/>
        <v>#DIV/0!</v>
      </c>
    </row>
    <row r="75" spans="1:29" s="147" customFormat="1" ht="23.45" customHeight="1" thickBot="1" x14ac:dyDescent="0.35">
      <c r="A75" s="143"/>
      <c r="B75" s="148">
        <v>9</v>
      </c>
      <c r="C75" s="149"/>
      <c r="D75" s="191"/>
      <c r="E75" s="192"/>
      <c r="F75" s="193"/>
      <c r="G75" s="194"/>
      <c r="H75" s="197"/>
      <c r="I75" s="194"/>
      <c r="J75" s="195"/>
      <c r="K75" s="196"/>
      <c r="L75" s="197"/>
      <c r="M75" s="194"/>
      <c r="N75" s="195"/>
      <c r="O75" s="196"/>
      <c r="P75" s="195"/>
      <c r="Q75" s="194"/>
      <c r="R75" s="195"/>
      <c r="S75" s="194"/>
      <c r="T75" s="195"/>
      <c r="U75" s="194"/>
      <c r="V75" s="328"/>
      <c r="W75" s="337"/>
      <c r="X75" s="195"/>
      <c r="Y75" s="194"/>
      <c r="Z75" s="195"/>
      <c r="AA75" s="198">
        <f t="shared" si="10"/>
        <v>0</v>
      </c>
      <c r="AB75" s="148">
        <f t="shared" si="11"/>
        <v>0</v>
      </c>
      <c r="AC75" s="199" t="e">
        <f t="shared" si="12"/>
        <v>#DIV/0!</v>
      </c>
    </row>
    <row r="76" spans="1:29" ht="23.45" customHeight="1" thickTop="1" x14ac:dyDescent="0.65">
      <c r="A76" s="141"/>
      <c r="B76" s="166">
        <v>6</v>
      </c>
      <c r="C76" s="142" t="s">
        <v>124</v>
      </c>
      <c r="D76" s="201"/>
      <c r="E76" s="201"/>
      <c r="F76" s="202"/>
      <c r="G76" s="203">
        <f t="shared" ref="G76:Z76" si="13">SUM(G77:G77)</f>
        <v>0</v>
      </c>
      <c r="H76" s="206">
        <f t="shared" si="13"/>
        <v>0</v>
      </c>
      <c r="I76" s="203">
        <f t="shared" si="13"/>
        <v>0</v>
      </c>
      <c r="J76" s="204">
        <f t="shared" si="13"/>
        <v>0</v>
      </c>
      <c r="K76" s="205">
        <f t="shared" si="13"/>
        <v>7</v>
      </c>
      <c r="L76" s="206">
        <f t="shared" si="13"/>
        <v>1</v>
      </c>
      <c r="M76" s="203">
        <f t="shared" si="13"/>
        <v>1</v>
      </c>
      <c r="N76" s="204">
        <f t="shared" si="13"/>
        <v>0</v>
      </c>
      <c r="O76" s="205">
        <f t="shared" si="13"/>
        <v>0</v>
      </c>
      <c r="P76" s="204">
        <f t="shared" si="13"/>
        <v>0</v>
      </c>
      <c r="Q76" s="318">
        <f t="shared" si="13"/>
        <v>0</v>
      </c>
      <c r="R76" s="319">
        <f t="shared" si="13"/>
        <v>0</v>
      </c>
      <c r="S76" s="320">
        <f t="shared" si="13"/>
        <v>0</v>
      </c>
      <c r="T76" s="321">
        <f t="shared" si="13"/>
        <v>0</v>
      </c>
      <c r="U76" s="172">
        <f t="shared" si="13"/>
        <v>0</v>
      </c>
      <c r="V76" s="329">
        <f t="shared" si="13"/>
        <v>0</v>
      </c>
      <c r="W76" s="338">
        <f t="shared" si="13"/>
        <v>0</v>
      </c>
      <c r="X76" s="204">
        <f t="shared" si="13"/>
        <v>0</v>
      </c>
      <c r="Y76" s="203">
        <f t="shared" si="13"/>
        <v>6</v>
      </c>
      <c r="Z76" s="204">
        <f t="shared" si="13"/>
        <v>0</v>
      </c>
      <c r="AA76" s="207">
        <f t="shared" si="10"/>
        <v>14</v>
      </c>
      <c r="AB76" s="208">
        <f t="shared" si="11"/>
        <v>1</v>
      </c>
      <c r="AC76" s="209">
        <f>AB76/AA76</f>
        <v>7.1428571428571425E-2</v>
      </c>
    </row>
    <row r="77" spans="1:29" s="147" customFormat="1" ht="23.45" customHeight="1" thickBot="1" x14ac:dyDescent="0.3">
      <c r="A77" s="143"/>
      <c r="B77" s="148">
        <v>1</v>
      </c>
      <c r="C77" s="149" t="s">
        <v>125</v>
      </c>
      <c r="D77" s="148" t="s">
        <v>216</v>
      </c>
      <c r="E77" s="148" t="s">
        <v>217</v>
      </c>
      <c r="F77" s="378" t="s">
        <v>107</v>
      </c>
      <c r="G77" s="194">
        <v>0</v>
      </c>
      <c r="H77" s="197">
        <v>0</v>
      </c>
      <c r="I77" s="194">
        <v>0</v>
      </c>
      <c r="J77" s="195">
        <v>0</v>
      </c>
      <c r="K77" s="196">
        <v>7</v>
      </c>
      <c r="L77" s="197">
        <v>1</v>
      </c>
      <c r="M77" s="194">
        <v>1</v>
      </c>
      <c r="N77" s="195">
        <v>0</v>
      </c>
      <c r="O77" s="196"/>
      <c r="P77" s="195"/>
      <c r="Q77" s="194"/>
      <c r="R77" s="195"/>
      <c r="S77" s="194"/>
      <c r="T77" s="195"/>
      <c r="U77" s="194"/>
      <c r="V77" s="328"/>
      <c r="W77" s="337"/>
      <c r="X77" s="195"/>
      <c r="Y77" s="194">
        <v>6</v>
      </c>
      <c r="Z77" s="195">
        <v>0</v>
      </c>
      <c r="AA77" s="198">
        <f t="shared" si="10"/>
        <v>14</v>
      </c>
      <c r="AB77" s="148">
        <f t="shared" si="11"/>
        <v>1</v>
      </c>
      <c r="AC77" s="199">
        <f t="shared" ref="AC77" si="14">AB77/AA77</f>
        <v>7.1428571428571425E-2</v>
      </c>
    </row>
    <row r="78" spans="1:29" ht="23.45" customHeight="1" thickTop="1" x14ac:dyDescent="0.65">
      <c r="A78" s="141"/>
      <c r="B78" s="166">
        <v>7</v>
      </c>
      <c r="C78" s="142" t="s">
        <v>127</v>
      </c>
      <c r="D78" s="201"/>
      <c r="E78" s="201"/>
      <c r="F78" s="202"/>
      <c r="G78" s="203">
        <f t="shared" ref="G78:Z78" si="15">SUM(G79:G80)</f>
        <v>0</v>
      </c>
      <c r="H78" s="206">
        <f t="shared" si="15"/>
        <v>0</v>
      </c>
      <c r="I78" s="203">
        <f t="shared" si="15"/>
        <v>0</v>
      </c>
      <c r="J78" s="204">
        <f t="shared" si="15"/>
        <v>0</v>
      </c>
      <c r="K78" s="205">
        <f t="shared" si="15"/>
        <v>0</v>
      </c>
      <c r="L78" s="206">
        <f t="shared" si="15"/>
        <v>0</v>
      </c>
      <c r="M78" s="203">
        <f t="shared" si="15"/>
        <v>0</v>
      </c>
      <c r="N78" s="204">
        <f t="shared" si="15"/>
        <v>0</v>
      </c>
      <c r="O78" s="205">
        <f t="shared" si="15"/>
        <v>0</v>
      </c>
      <c r="P78" s="204">
        <f t="shared" si="15"/>
        <v>0</v>
      </c>
      <c r="Q78" s="318">
        <f t="shared" si="15"/>
        <v>0</v>
      </c>
      <c r="R78" s="319">
        <f t="shared" si="15"/>
        <v>0</v>
      </c>
      <c r="S78" s="320">
        <f t="shared" si="15"/>
        <v>0</v>
      </c>
      <c r="T78" s="321">
        <f t="shared" si="15"/>
        <v>0</v>
      </c>
      <c r="U78" s="172">
        <f t="shared" si="15"/>
        <v>0</v>
      </c>
      <c r="V78" s="329">
        <f t="shared" si="15"/>
        <v>0</v>
      </c>
      <c r="W78" s="338">
        <f t="shared" si="15"/>
        <v>0</v>
      </c>
      <c r="X78" s="204">
        <f t="shared" si="15"/>
        <v>0</v>
      </c>
      <c r="Y78" s="203">
        <f t="shared" si="15"/>
        <v>0</v>
      </c>
      <c r="Z78" s="204">
        <f t="shared" si="15"/>
        <v>0</v>
      </c>
      <c r="AA78" s="207">
        <f t="shared" si="10"/>
        <v>0</v>
      </c>
      <c r="AB78" s="208">
        <f t="shared" si="11"/>
        <v>0</v>
      </c>
      <c r="AC78" s="209" t="e">
        <f>AB78/AA78</f>
        <v>#DIV/0!</v>
      </c>
    </row>
    <row r="79" spans="1:29" s="147" customFormat="1" ht="21" customHeight="1" thickBot="1" x14ac:dyDescent="0.3">
      <c r="A79" s="143"/>
      <c r="B79" s="144">
        <v>1</v>
      </c>
      <c r="C79" s="145" t="s">
        <v>129</v>
      </c>
      <c r="D79" s="148"/>
      <c r="E79" s="148"/>
      <c r="F79" s="378"/>
      <c r="G79" s="194"/>
      <c r="H79" s="197"/>
      <c r="I79" s="194"/>
      <c r="J79" s="195"/>
      <c r="K79" s="196"/>
      <c r="L79" s="197"/>
      <c r="M79" s="194"/>
      <c r="N79" s="195"/>
      <c r="O79" s="196"/>
      <c r="P79" s="195"/>
      <c r="Q79" s="194"/>
      <c r="R79" s="195"/>
      <c r="S79" s="194"/>
      <c r="T79" s="195"/>
      <c r="U79" s="194"/>
      <c r="V79" s="328"/>
      <c r="W79" s="337"/>
      <c r="X79" s="195"/>
      <c r="Y79" s="194"/>
      <c r="Z79" s="195"/>
      <c r="AA79" s="216">
        <f t="shared" si="10"/>
        <v>0</v>
      </c>
      <c r="AB79" s="146">
        <f t="shared" si="11"/>
        <v>0</v>
      </c>
      <c r="AC79" s="217" t="e">
        <f t="shared" ref="AC79:AC80" si="16">AB79/AA79</f>
        <v>#DIV/0!</v>
      </c>
    </row>
    <row r="80" spans="1:29" s="147" customFormat="1" ht="23.45" customHeight="1" thickTop="1" thickBot="1" x14ac:dyDescent="0.35">
      <c r="A80" s="143"/>
      <c r="B80" s="148">
        <v>2</v>
      </c>
      <c r="C80" s="149"/>
      <c r="D80" s="191"/>
      <c r="E80" s="192"/>
      <c r="F80" s="193"/>
      <c r="G80" s="194"/>
      <c r="H80" s="197"/>
      <c r="I80" s="194"/>
      <c r="J80" s="195"/>
      <c r="K80" s="196"/>
      <c r="L80" s="197"/>
      <c r="M80" s="194"/>
      <c r="N80" s="195"/>
      <c r="O80" s="196"/>
      <c r="P80" s="195"/>
      <c r="Q80" s="194"/>
      <c r="R80" s="195"/>
      <c r="S80" s="194"/>
      <c r="T80" s="195"/>
      <c r="U80" s="194"/>
      <c r="V80" s="328"/>
      <c r="W80" s="337"/>
      <c r="X80" s="195"/>
      <c r="Y80" s="194"/>
      <c r="Z80" s="195"/>
      <c r="AA80" s="198">
        <f t="shared" si="10"/>
        <v>0</v>
      </c>
      <c r="AB80" s="148">
        <f t="shared" si="11"/>
        <v>0</v>
      </c>
      <c r="AC80" s="199" t="e">
        <f t="shared" si="16"/>
        <v>#DIV/0!</v>
      </c>
    </row>
    <row r="81" spans="1:29" ht="23.45" customHeight="1" thickTop="1" x14ac:dyDescent="0.65">
      <c r="A81" s="141"/>
      <c r="B81" s="166">
        <v>8</v>
      </c>
      <c r="C81" s="142" t="s">
        <v>128</v>
      </c>
      <c r="D81" s="201"/>
      <c r="E81" s="201"/>
      <c r="F81" s="202"/>
      <c r="G81" s="203">
        <f t="shared" ref="G81:Z81" si="17">SUM(G82:G100)</f>
        <v>0</v>
      </c>
      <c r="H81" s="206">
        <f t="shared" si="17"/>
        <v>0</v>
      </c>
      <c r="I81" s="203">
        <f t="shared" si="17"/>
        <v>0</v>
      </c>
      <c r="J81" s="204">
        <f t="shared" si="17"/>
        <v>0</v>
      </c>
      <c r="K81" s="205">
        <f t="shared" si="17"/>
        <v>0</v>
      </c>
      <c r="L81" s="206">
        <f t="shared" si="17"/>
        <v>0</v>
      </c>
      <c r="M81" s="203">
        <f t="shared" si="17"/>
        <v>0</v>
      </c>
      <c r="N81" s="204">
        <f t="shared" si="17"/>
        <v>0</v>
      </c>
      <c r="O81" s="205">
        <f t="shared" si="17"/>
        <v>0</v>
      </c>
      <c r="P81" s="204">
        <f t="shared" si="17"/>
        <v>0</v>
      </c>
      <c r="Q81" s="318">
        <f t="shared" si="17"/>
        <v>0</v>
      </c>
      <c r="R81" s="319">
        <f t="shared" si="17"/>
        <v>0</v>
      </c>
      <c r="S81" s="320">
        <f t="shared" si="17"/>
        <v>0</v>
      </c>
      <c r="T81" s="321">
        <f t="shared" si="17"/>
        <v>0</v>
      </c>
      <c r="U81" s="172">
        <f t="shared" si="17"/>
        <v>0</v>
      </c>
      <c r="V81" s="329">
        <f t="shared" si="17"/>
        <v>0</v>
      </c>
      <c r="W81" s="338">
        <f t="shared" si="17"/>
        <v>0</v>
      </c>
      <c r="X81" s="204">
        <f t="shared" si="17"/>
        <v>0</v>
      </c>
      <c r="Y81" s="203">
        <f t="shared" si="17"/>
        <v>0</v>
      </c>
      <c r="Z81" s="204">
        <f t="shared" si="17"/>
        <v>0</v>
      </c>
      <c r="AA81" s="207">
        <f t="shared" si="10"/>
        <v>0</v>
      </c>
      <c r="AB81" s="208">
        <f t="shared" si="11"/>
        <v>0</v>
      </c>
      <c r="AC81" s="209" t="e">
        <f>AB81/AA81</f>
        <v>#DIV/0!</v>
      </c>
    </row>
    <row r="82" spans="1:29" s="147" customFormat="1" ht="21" customHeight="1" x14ac:dyDescent="0.3">
      <c r="A82" s="143"/>
      <c r="B82" s="144">
        <v>1</v>
      </c>
      <c r="C82" s="145" t="s">
        <v>130</v>
      </c>
      <c r="D82" s="179"/>
      <c r="E82" s="210"/>
      <c r="F82" s="211"/>
      <c r="G82" s="212"/>
      <c r="H82" s="215"/>
      <c r="I82" s="212"/>
      <c r="J82" s="213"/>
      <c r="K82" s="214"/>
      <c r="L82" s="215"/>
      <c r="M82" s="212"/>
      <c r="N82" s="213"/>
      <c r="O82" s="214"/>
      <c r="P82" s="213"/>
      <c r="Q82" s="182"/>
      <c r="R82" s="184"/>
      <c r="S82" s="182"/>
      <c r="T82" s="184"/>
      <c r="U82" s="214"/>
      <c r="V82" s="330"/>
      <c r="W82" s="339"/>
      <c r="X82" s="213"/>
      <c r="Y82" s="212"/>
      <c r="Z82" s="213"/>
      <c r="AA82" s="216">
        <f t="shared" si="10"/>
        <v>0</v>
      </c>
      <c r="AB82" s="146">
        <f t="shared" si="11"/>
        <v>0</v>
      </c>
      <c r="AC82" s="217" t="e">
        <f t="shared" ref="AC82:AC100" si="18">AB82/AA82</f>
        <v>#DIV/0!</v>
      </c>
    </row>
    <row r="83" spans="1:29" s="147" customFormat="1" ht="21" customHeight="1" x14ac:dyDescent="0.3">
      <c r="A83" s="143"/>
      <c r="B83" s="144">
        <v>2</v>
      </c>
      <c r="C83" s="145" t="s">
        <v>133</v>
      </c>
      <c r="D83" s="179"/>
      <c r="E83" s="210"/>
      <c r="F83" s="211"/>
      <c r="G83" s="212"/>
      <c r="H83" s="215"/>
      <c r="I83" s="212"/>
      <c r="J83" s="213"/>
      <c r="K83" s="214"/>
      <c r="L83" s="215"/>
      <c r="M83" s="212"/>
      <c r="N83" s="213"/>
      <c r="O83" s="214"/>
      <c r="P83" s="213"/>
      <c r="Q83" s="182"/>
      <c r="R83" s="184"/>
      <c r="S83" s="182"/>
      <c r="T83" s="184"/>
      <c r="U83" s="214"/>
      <c r="V83" s="330"/>
      <c r="W83" s="339"/>
      <c r="X83" s="213"/>
      <c r="Y83" s="212"/>
      <c r="Z83" s="213"/>
      <c r="AA83" s="216"/>
      <c r="AB83" s="146"/>
      <c r="AC83" s="217"/>
    </row>
    <row r="84" spans="1:29" s="147" customFormat="1" ht="21" customHeight="1" x14ac:dyDescent="0.3">
      <c r="A84" s="143"/>
      <c r="B84" s="144">
        <v>3</v>
      </c>
      <c r="C84" s="145" t="s">
        <v>137</v>
      </c>
      <c r="D84" s="179"/>
      <c r="E84" s="210"/>
      <c r="F84" s="211"/>
      <c r="G84" s="212"/>
      <c r="H84" s="215"/>
      <c r="I84" s="212"/>
      <c r="J84" s="213"/>
      <c r="K84" s="214"/>
      <c r="L84" s="215"/>
      <c r="M84" s="212"/>
      <c r="N84" s="213"/>
      <c r="O84" s="214"/>
      <c r="P84" s="213"/>
      <c r="Q84" s="182"/>
      <c r="R84" s="184"/>
      <c r="S84" s="182"/>
      <c r="T84" s="184"/>
      <c r="U84" s="214"/>
      <c r="V84" s="330"/>
      <c r="W84" s="339"/>
      <c r="X84" s="213"/>
      <c r="Y84" s="212"/>
      <c r="Z84" s="213"/>
      <c r="AA84" s="216"/>
      <c r="AB84" s="146"/>
      <c r="AC84" s="217"/>
    </row>
    <row r="85" spans="1:29" s="147" customFormat="1" ht="21" customHeight="1" x14ac:dyDescent="0.3">
      <c r="A85" s="143"/>
      <c r="B85" s="144">
        <v>4</v>
      </c>
      <c r="C85" s="145" t="s">
        <v>138</v>
      </c>
      <c r="D85" s="179"/>
      <c r="E85" s="210"/>
      <c r="F85" s="211"/>
      <c r="G85" s="212"/>
      <c r="H85" s="215"/>
      <c r="I85" s="212"/>
      <c r="J85" s="213"/>
      <c r="K85" s="214"/>
      <c r="L85" s="215"/>
      <c r="M85" s="212"/>
      <c r="N85" s="213"/>
      <c r="O85" s="214"/>
      <c r="P85" s="213"/>
      <c r="Q85" s="182"/>
      <c r="R85" s="184"/>
      <c r="S85" s="182"/>
      <c r="T85" s="184"/>
      <c r="U85" s="214"/>
      <c r="V85" s="330"/>
      <c r="W85" s="339"/>
      <c r="X85" s="213"/>
      <c r="Y85" s="212"/>
      <c r="Z85" s="213"/>
      <c r="AA85" s="216"/>
      <c r="AB85" s="146"/>
      <c r="AC85" s="217"/>
    </row>
    <row r="86" spans="1:29" s="147" customFormat="1" ht="21" customHeight="1" x14ac:dyDescent="0.3">
      <c r="A86" s="143"/>
      <c r="B86" s="144">
        <v>5</v>
      </c>
      <c r="C86" s="145" t="s">
        <v>139</v>
      </c>
      <c r="D86" s="179"/>
      <c r="E86" s="210"/>
      <c r="F86" s="211"/>
      <c r="G86" s="212"/>
      <c r="H86" s="215"/>
      <c r="I86" s="212"/>
      <c r="J86" s="213"/>
      <c r="K86" s="214"/>
      <c r="L86" s="215"/>
      <c r="M86" s="212"/>
      <c r="N86" s="213"/>
      <c r="O86" s="214"/>
      <c r="P86" s="213"/>
      <c r="Q86" s="182"/>
      <c r="R86" s="184"/>
      <c r="S86" s="182"/>
      <c r="T86" s="184"/>
      <c r="U86" s="214"/>
      <c r="V86" s="330"/>
      <c r="W86" s="339"/>
      <c r="X86" s="213"/>
      <c r="Y86" s="212"/>
      <c r="Z86" s="213"/>
      <c r="AA86" s="216"/>
      <c r="AB86" s="146"/>
      <c r="AC86" s="217"/>
    </row>
    <row r="87" spans="1:29" s="147" customFormat="1" ht="21" customHeight="1" x14ac:dyDescent="0.3">
      <c r="A87" s="143"/>
      <c r="B87" s="144">
        <v>6</v>
      </c>
      <c r="C87" s="145" t="s">
        <v>140</v>
      </c>
      <c r="D87" s="179"/>
      <c r="E87" s="210"/>
      <c r="F87" s="211"/>
      <c r="G87" s="212"/>
      <c r="H87" s="215"/>
      <c r="I87" s="212"/>
      <c r="J87" s="213"/>
      <c r="K87" s="214"/>
      <c r="L87" s="215"/>
      <c r="M87" s="212"/>
      <c r="N87" s="213"/>
      <c r="O87" s="214"/>
      <c r="P87" s="213"/>
      <c r="Q87" s="182"/>
      <c r="R87" s="184"/>
      <c r="S87" s="182"/>
      <c r="T87" s="184"/>
      <c r="U87" s="214"/>
      <c r="V87" s="330"/>
      <c r="W87" s="339"/>
      <c r="X87" s="213"/>
      <c r="Y87" s="212"/>
      <c r="Z87" s="213"/>
      <c r="AA87" s="216"/>
      <c r="AB87" s="146"/>
      <c r="AC87" s="217"/>
    </row>
    <row r="88" spans="1:29" s="147" customFormat="1" ht="21" customHeight="1" x14ac:dyDescent="0.3">
      <c r="A88" s="143"/>
      <c r="B88" s="144">
        <v>7</v>
      </c>
      <c r="C88" s="145" t="s">
        <v>141</v>
      </c>
      <c r="D88" s="179"/>
      <c r="E88" s="210"/>
      <c r="F88" s="211"/>
      <c r="G88" s="212"/>
      <c r="H88" s="215"/>
      <c r="I88" s="212"/>
      <c r="J88" s="213"/>
      <c r="K88" s="214"/>
      <c r="L88" s="215"/>
      <c r="M88" s="212"/>
      <c r="N88" s="213"/>
      <c r="O88" s="214"/>
      <c r="P88" s="213"/>
      <c r="Q88" s="182"/>
      <c r="R88" s="184"/>
      <c r="S88" s="182"/>
      <c r="T88" s="184"/>
      <c r="U88" s="214"/>
      <c r="V88" s="330"/>
      <c r="W88" s="339"/>
      <c r="X88" s="213"/>
      <c r="Y88" s="212"/>
      <c r="Z88" s="213"/>
      <c r="AA88" s="216"/>
      <c r="AB88" s="146"/>
      <c r="AC88" s="217"/>
    </row>
    <row r="89" spans="1:29" s="147" customFormat="1" ht="21" customHeight="1" x14ac:dyDescent="0.3">
      <c r="A89" s="143"/>
      <c r="B89" s="144">
        <v>8</v>
      </c>
      <c r="C89" s="145" t="s">
        <v>142</v>
      </c>
      <c r="D89" s="179"/>
      <c r="E89" s="210"/>
      <c r="F89" s="211"/>
      <c r="G89" s="212"/>
      <c r="H89" s="215"/>
      <c r="I89" s="212"/>
      <c r="J89" s="213"/>
      <c r="K89" s="214"/>
      <c r="L89" s="215"/>
      <c r="M89" s="212"/>
      <c r="N89" s="213"/>
      <c r="O89" s="214"/>
      <c r="P89" s="213"/>
      <c r="Q89" s="182"/>
      <c r="R89" s="184"/>
      <c r="S89" s="182"/>
      <c r="T89" s="184"/>
      <c r="U89" s="214"/>
      <c r="V89" s="330"/>
      <c r="W89" s="339"/>
      <c r="X89" s="213"/>
      <c r="Y89" s="212"/>
      <c r="Z89" s="213"/>
      <c r="AA89" s="216"/>
      <c r="AB89" s="146"/>
      <c r="AC89" s="217"/>
    </row>
    <row r="90" spans="1:29" s="147" customFormat="1" ht="21" customHeight="1" x14ac:dyDescent="0.3">
      <c r="A90" s="143"/>
      <c r="B90" s="144">
        <v>9</v>
      </c>
      <c r="C90" s="145" t="s">
        <v>143</v>
      </c>
      <c r="D90" s="179"/>
      <c r="E90" s="210"/>
      <c r="F90" s="211"/>
      <c r="G90" s="212"/>
      <c r="H90" s="215"/>
      <c r="I90" s="212"/>
      <c r="J90" s="213"/>
      <c r="K90" s="214"/>
      <c r="L90" s="215"/>
      <c r="M90" s="212"/>
      <c r="N90" s="213"/>
      <c r="O90" s="214"/>
      <c r="P90" s="213"/>
      <c r="Q90" s="182"/>
      <c r="R90" s="184"/>
      <c r="S90" s="182"/>
      <c r="T90" s="184"/>
      <c r="U90" s="214"/>
      <c r="V90" s="330"/>
      <c r="W90" s="339"/>
      <c r="X90" s="213"/>
      <c r="Y90" s="212"/>
      <c r="Z90" s="213"/>
      <c r="AA90" s="216"/>
      <c r="AB90" s="146"/>
      <c r="AC90" s="217"/>
    </row>
    <row r="91" spans="1:29" s="147" customFormat="1" ht="21" customHeight="1" x14ac:dyDescent="0.3">
      <c r="A91" s="143"/>
      <c r="B91" s="144">
        <v>10</v>
      </c>
      <c r="C91" s="145" t="s">
        <v>144</v>
      </c>
      <c r="D91" s="179"/>
      <c r="E91" s="210"/>
      <c r="F91" s="211"/>
      <c r="G91" s="212"/>
      <c r="H91" s="215"/>
      <c r="I91" s="212"/>
      <c r="J91" s="213"/>
      <c r="K91" s="214"/>
      <c r="L91" s="215"/>
      <c r="M91" s="212"/>
      <c r="N91" s="213"/>
      <c r="O91" s="214"/>
      <c r="P91" s="213"/>
      <c r="Q91" s="182"/>
      <c r="R91" s="184"/>
      <c r="S91" s="182"/>
      <c r="T91" s="184"/>
      <c r="U91" s="214"/>
      <c r="V91" s="330"/>
      <c r="W91" s="339"/>
      <c r="X91" s="213"/>
      <c r="Y91" s="212"/>
      <c r="Z91" s="213"/>
      <c r="AA91" s="216"/>
      <c r="AB91" s="146"/>
      <c r="AC91" s="217"/>
    </row>
    <row r="92" spans="1:29" s="147" customFormat="1" ht="21" customHeight="1" x14ac:dyDescent="0.3">
      <c r="A92" s="143"/>
      <c r="B92" s="144">
        <v>11</v>
      </c>
      <c r="C92" s="145" t="s">
        <v>145</v>
      </c>
      <c r="D92" s="179"/>
      <c r="E92" s="210"/>
      <c r="F92" s="211"/>
      <c r="G92" s="212"/>
      <c r="H92" s="215"/>
      <c r="I92" s="212"/>
      <c r="J92" s="213"/>
      <c r="K92" s="214"/>
      <c r="L92" s="215"/>
      <c r="M92" s="212"/>
      <c r="N92" s="213"/>
      <c r="O92" s="214"/>
      <c r="P92" s="213"/>
      <c r="Q92" s="182"/>
      <c r="R92" s="184"/>
      <c r="S92" s="182"/>
      <c r="T92" s="184"/>
      <c r="U92" s="214"/>
      <c r="V92" s="330"/>
      <c r="W92" s="339"/>
      <c r="X92" s="213"/>
      <c r="Y92" s="212"/>
      <c r="Z92" s="213"/>
      <c r="AA92" s="216"/>
      <c r="AB92" s="146"/>
      <c r="AC92" s="217"/>
    </row>
    <row r="93" spans="1:29" s="147" customFormat="1" ht="21" customHeight="1" x14ac:dyDescent="0.3">
      <c r="A93" s="143"/>
      <c r="B93" s="144">
        <v>12</v>
      </c>
      <c r="C93" s="145" t="s">
        <v>146</v>
      </c>
      <c r="D93" s="179"/>
      <c r="E93" s="210"/>
      <c r="F93" s="211"/>
      <c r="G93" s="212"/>
      <c r="H93" s="215"/>
      <c r="I93" s="212"/>
      <c r="J93" s="213"/>
      <c r="K93" s="214"/>
      <c r="L93" s="215"/>
      <c r="M93" s="212"/>
      <c r="N93" s="213"/>
      <c r="O93" s="214"/>
      <c r="P93" s="213"/>
      <c r="Q93" s="182"/>
      <c r="R93" s="184"/>
      <c r="S93" s="182"/>
      <c r="T93" s="184"/>
      <c r="U93" s="214"/>
      <c r="V93" s="330"/>
      <c r="W93" s="339"/>
      <c r="X93" s="213"/>
      <c r="Y93" s="212"/>
      <c r="Z93" s="213"/>
      <c r="AA93" s="216"/>
      <c r="AB93" s="146"/>
      <c r="AC93" s="217"/>
    </row>
    <row r="94" spans="1:29" s="147" customFormat="1" ht="21" customHeight="1" x14ac:dyDescent="0.3">
      <c r="A94" s="143"/>
      <c r="B94" s="144">
        <v>13</v>
      </c>
      <c r="C94" s="145" t="s">
        <v>147</v>
      </c>
      <c r="D94" s="179"/>
      <c r="E94" s="210"/>
      <c r="F94" s="211"/>
      <c r="G94" s="212"/>
      <c r="H94" s="215"/>
      <c r="I94" s="212"/>
      <c r="J94" s="213"/>
      <c r="K94" s="214"/>
      <c r="L94" s="215"/>
      <c r="M94" s="212"/>
      <c r="N94" s="213"/>
      <c r="O94" s="214"/>
      <c r="P94" s="213"/>
      <c r="Q94" s="182"/>
      <c r="R94" s="184"/>
      <c r="S94" s="182"/>
      <c r="T94" s="184"/>
      <c r="U94" s="214"/>
      <c r="V94" s="330"/>
      <c r="W94" s="339"/>
      <c r="X94" s="213"/>
      <c r="Y94" s="212"/>
      <c r="Z94" s="213"/>
      <c r="AA94" s="216"/>
      <c r="AB94" s="146"/>
      <c r="AC94" s="217"/>
    </row>
    <row r="95" spans="1:29" s="147" customFormat="1" ht="23.1" customHeight="1" x14ac:dyDescent="0.3">
      <c r="A95" s="143"/>
      <c r="B95" s="144">
        <v>14</v>
      </c>
      <c r="C95" s="145" t="s">
        <v>148</v>
      </c>
      <c r="D95" s="179"/>
      <c r="E95" s="210"/>
      <c r="F95" s="211"/>
      <c r="G95" s="212"/>
      <c r="H95" s="215"/>
      <c r="I95" s="212"/>
      <c r="J95" s="213"/>
      <c r="K95" s="214"/>
      <c r="L95" s="215"/>
      <c r="M95" s="212"/>
      <c r="N95" s="213"/>
      <c r="O95" s="214"/>
      <c r="P95" s="213"/>
      <c r="Q95" s="182"/>
      <c r="R95" s="184"/>
      <c r="S95" s="182"/>
      <c r="T95" s="184"/>
      <c r="U95" s="212"/>
      <c r="V95" s="330"/>
      <c r="W95" s="339"/>
      <c r="X95" s="213"/>
      <c r="Y95" s="212"/>
      <c r="Z95" s="213"/>
      <c r="AA95" s="216">
        <f t="shared" si="10"/>
        <v>0</v>
      </c>
      <c r="AB95" s="146">
        <f t="shared" si="11"/>
        <v>0</v>
      </c>
      <c r="AC95" s="217" t="e">
        <f t="shared" si="18"/>
        <v>#DIV/0!</v>
      </c>
    </row>
    <row r="96" spans="1:29" s="147" customFormat="1" ht="23.1" customHeight="1" x14ac:dyDescent="0.3">
      <c r="A96" s="143"/>
      <c r="B96" s="144">
        <v>15</v>
      </c>
      <c r="C96" s="145" t="s">
        <v>149</v>
      </c>
      <c r="D96" s="179"/>
      <c r="E96" s="210"/>
      <c r="F96" s="211"/>
      <c r="G96" s="212"/>
      <c r="H96" s="215"/>
      <c r="I96" s="212"/>
      <c r="J96" s="213"/>
      <c r="K96" s="214"/>
      <c r="L96" s="215"/>
      <c r="M96" s="212"/>
      <c r="N96" s="213"/>
      <c r="O96" s="214"/>
      <c r="P96" s="213"/>
      <c r="Q96" s="182"/>
      <c r="R96" s="184"/>
      <c r="S96" s="182"/>
      <c r="T96" s="184"/>
      <c r="U96" s="212"/>
      <c r="V96" s="330"/>
      <c r="W96" s="339"/>
      <c r="X96" s="213"/>
      <c r="Y96" s="212"/>
      <c r="Z96" s="213"/>
      <c r="AA96" s="216"/>
      <c r="AB96" s="146"/>
      <c r="AC96" s="217"/>
    </row>
    <row r="97" spans="1:29" s="147" customFormat="1" ht="23.1" customHeight="1" x14ac:dyDescent="0.3">
      <c r="A97" s="143"/>
      <c r="B97" s="144">
        <v>16</v>
      </c>
      <c r="C97" s="145" t="s">
        <v>150</v>
      </c>
      <c r="D97" s="179"/>
      <c r="E97" s="210"/>
      <c r="F97" s="211"/>
      <c r="G97" s="212"/>
      <c r="H97" s="215"/>
      <c r="I97" s="212"/>
      <c r="J97" s="213"/>
      <c r="K97" s="214"/>
      <c r="L97" s="215"/>
      <c r="M97" s="212"/>
      <c r="N97" s="213"/>
      <c r="O97" s="214"/>
      <c r="P97" s="213"/>
      <c r="Q97" s="182"/>
      <c r="R97" s="184"/>
      <c r="S97" s="182"/>
      <c r="T97" s="184"/>
      <c r="U97" s="212"/>
      <c r="V97" s="330"/>
      <c r="W97" s="339"/>
      <c r="X97" s="213"/>
      <c r="Y97" s="212"/>
      <c r="Z97" s="213"/>
      <c r="AA97" s="216"/>
      <c r="AB97" s="146"/>
      <c r="AC97" s="217"/>
    </row>
    <row r="98" spans="1:29" s="147" customFormat="1" ht="23.1" customHeight="1" x14ac:dyDescent="0.3">
      <c r="A98" s="143"/>
      <c r="B98" s="144">
        <v>17</v>
      </c>
      <c r="C98" s="145" t="s">
        <v>151</v>
      </c>
      <c r="D98" s="179"/>
      <c r="E98" s="210"/>
      <c r="F98" s="211"/>
      <c r="G98" s="212"/>
      <c r="H98" s="215"/>
      <c r="I98" s="212"/>
      <c r="J98" s="213"/>
      <c r="K98" s="214"/>
      <c r="L98" s="215"/>
      <c r="M98" s="212"/>
      <c r="N98" s="213"/>
      <c r="O98" s="214"/>
      <c r="P98" s="213"/>
      <c r="Q98" s="182"/>
      <c r="R98" s="184"/>
      <c r="S98" s="182"/>
      <c r="T98" s="184"/>
      <c r="U98" s="212"/>
      <c r="V98" s="330"/>
      <c r="W98" s="339"/>
      <c r="X98" s="213"/>
      <c r="Y98" s="212"/>
      <c r="Z98" s="213"/>
      <c r="AA98" s="216">
        <f t="shared" si="10"/>
        <v>0</v>
      </c>
      <c r="AB98" s="146">
        <f t="shared" si="11"/>
        <v>0</v>
      </c>
      <c r="AC98" s="217" t="e">
        <f t="shared" si="18"/>
        <v>#DIV/0!</v>
      </c>
    </row>
    <row r="99" spans="1:29" s="147" customFormat="1" ht="23.1" customHeight="1" x14ac:dyDescent="0.3">
      <c r="A99" s="143"/>
      <c r="B99" s="144">
        <v>18</v>
      </c>
      <c r="C99" s="145" t="s">
        <v>152</v>
      </c>
      <c r="D99" s="179"/>
      <c r="E99" s="210"/>
      <c r="F99" s="211"/>
      <c r="G99" s="212"/>
      <c r="H99" s="215"/>
      <c r="I99" s="212"/>
      <c r="J99" s="213"/>
      <c r="K99" s="214"/>
      <c r="L99" s="215"/>
      <c r="M99" s="212"/>
      <c r="N99" s="213"/>
      <c r="O99" s="214"/>
      <c r="P99" s="213"/>
      <c r="Q99" s="182"/>
      <c r="R99" s="184"/>
      <c r="S99" s="182"/>
      <c r="T99" s="184"/>
      <c r="U99" s="212"/>
      <c r="V99" s="331"/>
      <c r="W99" s="340"/>
      <c r="X99" s="213"/>
      <c r="Y99" s="212"/>
      <c r="Z99" s="213"/>
      <c r="AA99" s="216">
        <f t="shared" si="10"/>
        <v>0</v>
      </c>
      <c r="AB99" s="146">
        <f t="shared" si="11"/>
        <v>0</v>
      </c>
      <c r="AC99" s="217" t="e">
        <f t="shared" si="18"/>
        <v>#DIV/0!</v>
      </c>
    </row>
    <row r="100" spans="1:29" s="147" customFormat="1" ht="23.45" customHeight="1" thickBot="1" x14ac:dyDescent="0.35">
      <c r="A100" s="143"/>
      <c r="B100" s="144">
        <v>19</v>
      </c>
      <c r="C100" s="145" t="s">
        <v>153</v>
      </c>
      <c r="D100" s="191"/>
      <c r="E100" s="192"/>
      <c r="F100" s="193"/>
      <c r="G100" s="194"/>
      <c r="H100" s="197"/>
      <c r="I100" s="194"/>
      <c r="J100" s="195"/>
      <c r="K100" s="196"/>
      <c r="L100" s="197"/>
      <c r="M100" s="194"/>
      <c r="N100" s="195"/>
      <c r="O100" s="196"/>
      <c r="P100" s="195"/>
      <c r="Q100" s="194"/>
      <c r="R100" s="195"/>
      <c r="S100" s="194"/>
      <c r="T100" s="195"/>
      <c r="U100" s="194"/>
      <c r="V100" s="328"/>
      <c r="W100" s="337"/>
      <c r="X100" s="195"/>
      <c r="Y100" s="194"/>
      <c r="Z100" s="195"/>
      <c r="AA100" s="198">
        <f t="shared" si="10"/>
        <v>0</v>
      </c>
      <c r="AB100" s="148">
        <f t="shared" si="11"/>
        <v>0</v>
      </c>
      <c r="AC100" s="199" t="e">
        <f t="shared" si="18"/>
        <v>#DIV/0!</v>
      </c>
    </row>
    <row r="101" spans="1:29" ht="23.45" customHeight="1" thickTop="1" x14ac:dyDescent="0.65">
      <c r="A101" s="141"/>
      <c r="B101" s="166">
        <v>9</v>
      </c>
      <c r="C101" s="142" t="s">
        <v>131</v>
      </c>
      <c r="D101" s="201"/>
      <c r="E101" s="201"/>
      <c r="F101" s="202"/>
      <c r="G101" s="203">
        <f t="shared" ref="G101:Z101" si="19">SUM(G102:G106)</f>
        <v>0</v>
      </c>
      <c r="H101" s="206">
        <f t="shared" si="19"/>
        <v>0</v>
      </c>
      <c r="I101" s="203">
        <f t="shared" si="19"/>
        <v>0</v>
      </c>
      <c r="J101" s="204">
        <f t="shared" si="19"/>
        <v>0</v>
      </c>
      <c r="K101" s="205">
        <f t="shared" si="19"/>
        <v>0</v>
      </c>
      <c r="L101" s="206">
        <f t="shared" si="19"/>
        <v>0</v>
      </c>
      <c r="M101" s="203">
        <f t="shared" si="19"/>
        <v>0</v>
      </c>
      <c r="N101" s="204">
        <f t="shared" si="19"/>
        <v>0</v>
      </c>
      <c r="O101" s="205">
        <f t="shared" si="19"/>
        <v>0</v>
      </c>
      <c r="P101" s="204">
        <f t="shared" si="19"/>
        <v>0</v>
      </c>
      <c r="Q101" s="318">
        <f t="shared" si="19"/>
        <v>0</v>
      </c>
      <c r="R101" s="319">
        <f t="shared" si="19"/>
        <v>0</v>
      </c>
      <c r="S101" s="320">
        <f t="shared" si="19"/>
        <v>0</v>
      </c>
      <c r="T101" s="321">
        <f t="shared" si="19"/>
        <v>0</v>
      </c>
      <c r="U101" s="172">
        <f t="shared" si="19"/>
        <v>0</v>
      </c>
      <c r="V101" s="329">
        <f t="shared" si="19"/>
        <v>0</v>
      </c>
      <c r="W101" s="338">
        <f t="shared" si="19"/>
        <v>0</v>
      </c>
      <c r="X101" s="204">
        <f t="shared" si="19"/>
        <v>0</v>
      </c>
      <c r="Y101" s="203">
        <f t="shared" si="19"/>
        <v>0</v>
      </c>
      <c r="Z101" s="204">
        <f t="shared" si="19"/>
        <v>0</v>
      </c>
      <c r="AA101" s="207">
        <f t="shared" si="10"/>
        <v>0</v>
      </c>
      <c r="AB101" s="208">
        <f t="shared" si="11"/>
        <v>0</v>
      </c>
      <c r="AC101" s="209" t="e">
        <f>AB101/AA101</f>
        <v>#DIV/0!</v>
      </c>
    </row>
    <row r="102" spans="1:29" s="147" customFormat="1" ht="21" customHeight="1" x14ac:dyDescent="0.3">
      <c r="A102" s="143"/>
      <c r="B102" s="144">
        <v>1</v>
      </c>
      <c r="C102" s="145" t="s">
        <v>132</v>
      </c>
      <c r="D102" s="179"/>
      <c r="E102" s="210"/>
      <c r="F102" s="211"/>
      <c r="G102" s="212"/>
      <c r="H102" s="215"/>
      <c r="I102" s="212"/>
      <c r="J102" s="213"/>
      <c r="K102" s="214"/>
      <c r="L102" s="215"/>
      <c r="M102" s="212"/>
      <c r="N102" s="213"/>
      <c r="O102" s="214"/>
      <c r="P102" s="213"/>
      <c r="Q102" s="182"/>
      <c r="R102" s="184"/>
      <c r="S102" s="182"/>
      <c r="T102" s="184"/>
      <c r="U102" s="214"/>
      <c r="V102" s="330"/>
      <c r="W102" s="339"/>
      <c r="X102" s="213"/>
      <c r="Y102" s="212"/>
      <c r="Z102" s="213"/>
      <c r="AA102" s="216">
        <f t="shared" si="10"/>
        <v>0</v>
      </c>
      <c r="AB102" s="146">
        <f t="shared" si="11"/>
        <v>0</v>
      </c>
      <c r="AC102" s="217" t="e">
        <f t="shared" ref="AC102:AC106" si="20">AB102/AA102</f>
        <v>#DIV/0!</v>
      </c>
    </row>
    <row r="103" spans="1:29" s="147" customFormat="1" ht="23.1" customHeight="1" x14ac:dyDescent="0.3">
      <c r="A103" s="143"/>
      <c r="B103" s="144">
        <v>2</v>
      </c>
      <c r="C103" s="145" t="s">
        <v>134</v>
      </c>
      <c r="D103" s="179"/>
      <c r="E103" s="210"/>
      <c r="F103" s="211"/>
      <c r="G103" s="212"/>
      <c r="H103" s="215"/>
      <c r="I103" s="212"/>
      <c r="J103" s="213"/>
      <c r="K103" s="214"/>
      <c r="L103" s="215"/>
      <c r="M103" s="212"/>
      <c r="N103" s="213"/>
      <c r="O103" s="214"/>
      <c r="P103" s="213"/>
      <c r="Q103" s="182"/>
      <c r="R103" s="184"/>
      <c r="S103" s="182"/>
      <c r="T103" s="184"/>
      <c r="U103" s="212"/>
      <c r="V103" s="330"/>
      <c r="W103" s="339"/>
      <c r="X103" s="213"/>
      <c r="Y103" s="212"/>
      <c r="Z103" s="213"/>
      <c r="AA103" s="216">
        <f t="shared" si="10"/>
        <v>0</v>
      </c>
      <c r="AB103" s="146">
        <f t="shared" si="11"/>
        <v>0</v>
      </c>
      <c r="AC103" s="217" t="e">
        <f t="shared" si="20"/>
        <v>#DIV/0!</v>
      </c>
    </row>
    <row r="104" spans="1:29" s="147" customFormat="1" ht="23.1" customHeight="1" x14ac:dyDescent="0.3">
      <c r="A104" s="143"/>
      <c r="B104" s="144">
        <v>3</v>
      </c>
      <c r="C104" s="145"/>
      <c r="D104" s="179"/>
      <c r="E104" s="210"/>
      <c r="F104" s="211"/>
      <c r="G104" s="212"/>
      <c r="H104" s="215"/>
      <c r="I104" s="212"/>
      <c r="J104" s="213"/>
      <c r="K104" s="214"/>
      <c r="L104" s="215"/>
      <c r="M104" s="212"/>
      <c r="N104" s="213"/>
      <c r="O104" s="214"/>
      <c r="P104" s="213"/>
      <c r="Q104" s="182"/>
      <c r="R104" s="184"/>
      <c r="S104" s="182"/>
      <c r="T104" s="184"/>
      <c r="U104" s="212"/>
      <c r="V104" s="330"/>
      <c r="W104" s="339"/>
      <c r="X104" s="213"/>
      <c r="Y104" s="212"/>
      <c r="Z104" s="213"/>
      <c r="AA104" s="216">
        <f t="shared" si="10"/>
        <v>0</v>
      </c>
      <c r="AB104" s="146">
        <f t="shared" si="11"/>
        <v>0</v>
      </c>
      <c r="AC104" s="217" t="e">
        <f t="shared" si="20"/>
        <v>#DIV/0!</v>
      </c>
    </row>
    <row r="105" spans="1:29" s="147" customFormat="1" ht="23.1" customHeight="1" x14ac:dyDescent="0.3">
      <c r="A105" s="143"/>
      <c r="B105" s="144">
        <v>4</v>
      </c>
      <c r="C105" s="145"/>
      <c r="D105" s="179"/>
      <c r="E105" s="210"/>
      <c r="F105" s="211"/>
      <c r="G105" s="212"/>
      <c r="H105" s="215"/>
      <c r="I105" s="212"/>
      <c r="J105" s="213"/>
      <c r="K105" s="214"/>
      <c r="L105" s="215"/>
      <c r="M105" s="212"/>
      <c r="N105" s="213"/>
      <c r="O105" s="214"/>
      <c r="P105" s="213"/>
      <c r="Q105" s="182"/>
      <c r="R105" s="184"/>
      <c r="S105" s="182"/>
      <c r="T105" s="184"/>
      <c r="U105" s="212"/>
      <c r="V105" s="331"/>
      <c r="W105" s="340"/>
      <c r="X105" s="213"/>
      <c r="Y105" s="212"/>
      <c r="Z105" s="213"/>
      <c r="AA105" s="216">
        <f t="shared" si="10"/>
        <v>0</v>
      </c>
      <c r="AB105" s="146">
        <f t="shared" si="11"/>
        <v>0</v>
      </c>
      <c r="AC105" s="217" t="e">
        <f t="shared" si="20"/>
        <v>#DIV/0!</v>
      </c>
    </row>
    <row r="106" spans="1:29" s="147" customFormat="1" ht="23.45" customHeight="1" thickBot="1" x14ac:dyDescent="0.35">
      <c r="A106" s="151"/>
      <c r="B106" s="148">
        <v>5</v>
      </c>
      <c r="C106" s="149"/>
      <c r="D106" s="191"/>
      <c r="E106" s="218"/>
      <c r="F106" s="219"/>
      <c r="G106" s="220"/>
      <c r="H106" s="223"/>
      <c r="I106" s="220"/>
      <c r="J106" s="221"/>
      <c r="K106" s="222"/>
      <c r="L106" s="223"/>
      <c r="M106" s="220"/>
      <c r="N106" s="221"/>
      <c r="O106" s="222"/>
      <c r="P106" s="221"/>
      <c r="Q106" s="194"/>
      <c r="R106" s="195"/>
      <c r="S106" s="194"/>
      <c r="T106" s="195"/>
      <c r="U106" s="220"/>
      <c r="V106" s="332"/>
      <c r="W106" s="341"/>
      <c r="X106" s="221"/>
      <c r="Y106" s="220"/>
      <c r="Z106" s="221"/>
      <c r="AA106" s="224">
        <f t="shared" si="10"/>
        <v>0</v>
      </c>
      <c r="AB106" s="150">
        <f t="shared" si="11"/>
        <v>0</v>
      </c>
      <c r="AC106" s="225" t="e">
        <f t="shared" si="20"/>
        <v>#DIV/0!</v>
      </c>
    </row>
    <row r="107" spans="1:29" ht="23.45" customHeight="1" thickTop="1" x14ac:dyDescent="0.65">
      <c r="A107" s="141"/>
      <c r="B107" s="166">
        <v>10</v>
      </c>
      <c r="C107" s="142" t="s">
        <v>135</v>
      </c>
      <c r="D107" s="201"/>
      <c r="E107" s="201"/>
      <c r="F107" s="202"/>
      <c r="G107" s="203">
        <f t="shared" ref="G107:Z107" si="21">SUM(G108:G109)</f>
        <v>0</v>
      </c>
      <c r="H107" s="206">
        <f t="shared" si="21"/>
        <v>0</v>
      </c>
      <c r="I107" s="203">
        <f t="shared" si="21"/>
        <v>0</v>
      </c>
      <c r="J107" s="204">
        <f t="shared" si="21"/>
        <v>0</v>
      </c>
      <c r="K107" s="205">
        <f t="shared" si="21"/>
        <v>0</v>
      </c>
      <c r="L107" s="206">
        <f t="shared" si="21"/>
        <v>0</v>
      </c>
      <c r="M107" s="203">
        <f t="shared" si="21"/>
        <v>0</v>
      </c>
      <c r="N107" s="204">
        <f t="shared" si="21"/>
        <v>0</v>
      </c>
      <c r="O107" s="205">
        <f t="shared" si="21"/>
        <v>0</v>
      </c>
      <c r="P107" s="204">
        <f t="shared" si="21"/>
        <v>0</v>
      </c>
      <c r="Q107" s="318">
        <f t="shared" si="21"/>
        <v>0</v>
      </c>
      <c r="R107" s="319">
        <f t="shared" si="21"/>
        <v>0</v>
      </c>
      <c r="S107" s="320">
        <f t="shared" si="21"/>
        <v>0</v>
      </c>
      <c r="T107" s="321">
        <f t="shared" si="21"/>
        <v>0</v>
      </c>
      <c r="U107" s="172">
        <f t="shared" si="21"/>
        <v>0</v>
      </c>
      <c r="V107" s="329">
        <f t="shared" si="21"/>
        <v>0</v>
      </c>
      <c r="W107" s="338">
        <f t="shared" si="21"/>
        <v>0</v>
      </c>
      <c r="X107" s="204">
        <f t="shared" si="21"/>
        <v>0</v>
      </c>
      <c r="Y107" s="203">
        <f t="shared" si="21"/>
        <v>0</v>
      </c>
      <c r="Z107" s="204">
        <f t="shared" si="21"/>
        <v>0</v>
      </c>
      <c r="AA107" s="207">
        <f t="shared" si="5"/>
        <v>0</v>
      </c>
      <c r="AB107" s="208">
        <f t="shared" si="6"/>
        <v>0</v>
      </c>
      <c r="AC107" s="209" t="e">
        <f>AB107/AA107</f>
        <v>#DIV/0!</v>
      </c>
    </row>
    <row r="108" spans="1:29" s="147" customFormat="1" ht="21" customHeight="1" x14ac:dyDescent="0.3">
      <c r="A108" s="143"/>
      <c r="B108" s="144">
        <v>1</v>
      </c>
      <c r="C108" s="145" t="s">
        <v>136</v>
      </c>
      <c r="D108" s="179"/>
      <c r="E108" s="210"/>
      <c r="F108" s="211"/>
      <c r="G108" s="212"/>
      <c r="H108" s="215"/>
      <c r="I108" s="212"/>
      <c r="J108" s="213"/>
      <c r="K108" s="214"/>
      <c r="L108" s="215"/>
      <c r="M108" s="212"/>
      <c r="N108" s="213"/>
      <c r="O108" s="214"/>
      <c r="P108" s="213"/>
      <c r="Q108" s="182"/>
      <c r="R108" s="184"/>
      <c r="S108" s="182"/>
      <c r="T108" s="184"/>
      <c r="U108" s="214"/>
      <c r="V108" s="330"/>
      <c r="W108" s="339"/>
      <c r="X108" s="213"/>
      <c r="Y108" s="212"/>
      <c r="Z108" s="213"/>
      <c r="AA108" s="216">
        <f t="shared" si="5"/>
        <v>0</v>
      </c>
      <c r="AB108" s="146">
        <f t="shared" si="6"/>
        <v>0</v>
      </c>
      <c r="AC108" s="217" t="e">
        <f t="shared" ref="AC108:AC109" si="22">AB108/AA108</f>
        <v>#DIV/0!</v>
      </c>
    </row>
    <row r="109" spans="1:29" s="147" customFormat="1" ht="23.45" customHeight="1" thickBot="1" x14ac:dyDescent="0.35">
      <c r="A109" s="151"/>
      <c r="B109" s="148">
        <v>2</v>
      </c>
      <c r="C109" s="149"/>
      <c r="D109" s="191"/>
      <c r="E109" s="218"/>
      <c r="F109" s="219"/>
      <c r="G109" s="220"/>
      <c r="H109" s="223"/>
      <c r="I109" s="220"/>
      <c r="J109" s="221"/>
      <c r="K109" s="222"/>
      <c r="L109" s="223"/>
      <c r="M109" s="220"/>
      <c r="N109" s="221"/>
      <c r="O109" s="222"/>
      <c r="P109" s="221"/>
      <c r="Q109" s="194"/>
      <c r="R109" s="195"/>
      <c r="S109" s="194"/>
      <c r="T109" s="195"/>
      <c r="U109" s="220"/>
      <c r="V109" s="332"/>
      <c r="W109" s="341"/>
      <c r="X109" s="221"/>
      <c r="Y109" s="220"/>
      <c r="Z109" s="221"/>
      <c r="AA109" s="224">
        <f t="shared" si="5"/>
        <v>0</v>
      </c>
      <c r="AB109" s="150">
        <f t="shared" si="6"/>
        <v>0</v>
      </c>
      <c r="AC109" s="225" t="e">
        <f t="shared" si="22"/>
        <v>#DIV/0!</v>
      </c>
    </row>
    <row r="110" spans="1:29" s="159" customFormat="1" ht="22.5" customHeight="1" thickTop="1" thickBot="1" x14ac:dyDescent="0.35">
      <c r="A110" s="343"/>
      <c r="B110" s="154"/>
      <c r="C110" s="344" t="s">
        <v>65</v>
      </c>
      <c r="D110" s="345"/>
      <c r="E110" s="345"/>
      <c r="F110" s="345"/>
      <c r="G110" s="161">
        <f t="shared" ref="G110:AB110" si="23">SUM(G107,G56,G47,G32,G6)</f>
        <v>0</v>
      </c>
      <c r="H110" s="162">
        <f t="shared" si="23"/>
        <v>0</v>
      </c>
      <c r="I110" s="347">
        <f t="shared" si="23"/>
        <v>0</v>
      </c>
      <c r="J110" s="163">
        <f t="shared" si="23"/>
        <v>0</v>
      </c>
      <c r="K110" s="162">
        <f t="shared" si="23"/>
        <v>44</v>
      </c>
      <c r="L110" s="162">
        <f t="shared" si="23"/>
        <v>9</v>
      </c>
      <c r="M110" s="161">
        <f t="shared" si="23"/>
        <v>4</v>
      </c>
      <c r="N110" s="163">
        <f t="shared" si="23"/>
        <v>0</v>
      </c>
      <c r="O110" s="162">
        <f t="shared" si="23"/>
        <v>21</v>
      </c>
      <c r="P110" s="163">
        <f t="shared" si="23"/>
        <v>4</v>
      </c>
      <c r="Q110" s="342">
        <f t="shared" si="23"/>
        <v>2</v>
      </c>
      <c r="R110" s="346">
        <f t="shared" si="23"/>
        <v>1</v>
      </c>
      <c r="S110" s="342">
        <f t="shared" si="23"/>
        <v>2</v>
      </c>
      <c r="T110" s="346">
        <f t="shared" si="23"/>
        <v>1</v>
      </c>
      <c r="U110" s="161">
        <f t="shared" si="23"/>
        <v>35</v>
      </c>
      <c r="V110" s="162">
        <f t="shared" si="23"/>
        <v>21</v>
      </c>
      <c r="W110" s="161">
        <f t="shared" si="23"/>
        <v>201</v>
      </c>
      <c r="X110" s="333">
        <f t="shared" si="23"/>
        <v>120</v>
      </c>
      <c r="Y110" s="161">
        <f t="shared" si="23"/>
        <v>0</v>
      </c>
      <c r="Z110" s="163">
        <f t="shared" si="23"/>
        <v>0</v>
      </c>
      <c r="AA110" s="162">
        <f t="shared" si="23"/>
        <v>309</v>
      </c>
      <c r="AB110" s="162">
        <f t="shared" si="23"/>
        <v>156</v>
      </c>
      <c r="AC110" s="164">
        <f t="shared" ref="AC110" si="24">AB110/AA110</f>
        <v>0.50485436893203883</v>
      </c>
    </row>
    <row r="111" spans="1:29" ht="17.25" thickTop="1" x14ac:dyDescent="0.3"/>
    <row r="118" spans="2:197" s="158" customFormat="1" x14ac:dyDescent="0.3">
      <c r="B118" s="155"/>
      <c r="C118" s="147"/>
      <c r="D118" s="147"/>
      <c r="E118" s="155"/>
      <c r="F118" s="155"/>
      <c r="G118" s="226"/>
      <c r="H118" s="156"/>
      <c r="I118" s="226"/>
      <c r="J118" s="156"/>
      <c r="K118" s="226"/>
      <c r="L118" s="156"/>
      <c r="M118" s="226"/>
      <c r="N118" s="156"/>
      <c r="O118" s="226"/>
      <c r="P118" s="156"/>
      <c r="Q118" s="156"/>
      <c r="R118" s="156"/>
      <c r="S118" s="156"/>
      <c r="T118" s="156"/>
      <c r="U118" s="226"/>
      <c r="V118" s="156"/>
      <c r="W118" s="156"/>
      <c r="X118" s="156"/>
      <c r="Y118" s="226"/>
      <c r="Z118" s="156"/>
      <c r="AA118" s="157"/>
      <c r="AB118" s="155"/>
      <c r="AC118" s="147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5"/>
      <c r="BN118" s="165"/>
      <c r="BO118" s="165"/>
      <c r="BP118" s="165"/>
      <c r="BQ118" s="165"/>
      <c r="BR118" s="165"/>
      <c r="BS118" s="165"/>
      <c r="BT118" s="165"/>
      <c r="BU118" s="165"/>
      <c r="BV118" s="165"/>
      <c r="BW118" s="165"/>
      <c r="BX118" s="165"/>
      <c r="BY118" s="165"/>
      <c r="BZ118" s="165"/>
      <c r="CA118" s="165"/>
      <c r="CB118" s="165"/>
      <c r="CC118" s="165"/>
      <c r="CD118" s="165"/>
      <c r="CE118" s="165"/>
      <c r="CF118" s="165"/>
      <c r="CG118" s="165"/>
      <c r="CH118" s="165"/>
      <c r="CI118" s="165"/>
      <c r="CJ118" s="165"/>
      <c r="CK118" s="165"/>
      <c r="CL118" s="165"/>
      <c r="CM118" s="165"/>
      <c r="CN118" s="165"/>
      <c r="CO118" s="165"/>
      <c r="CP118" s="165"/>
      <c r="CQ118" s="165"/>
      <c r="CR118" s="165"/>
      <c r="CS118" s="165"/>
      <c r="CT118" s="165"/>
      <c r="CU118" s="165"/>
      <c r="CV118" s="165"/>
      <c r="CW118" s="165"/>
      <c r="CX118" s="165"/>
      <c r="CY118" s="165"/>
      <c r="CZ118" s="165"/>
      <c r="DA118" s="165"/>
      <c r="DB118" s="165"/>
      <c r="DC118" s="165"/>
      <c r="DD118" s="165"/>
      <c r="DE118" s="165"/>
      <c r="DF118" s="165"/>
      <c r="DG118" s="165"/>
      <c r="DH118" s="165"/>
      <c r="DI118" s="165"/>
      <c r="DJ118" s="165"/>
      <c r="DK118" s="165"/>
      <c r="DL118" s="165"/>
      <c r="DM118" s="165"/>
      <c r="DN118" s="165"/>
      <c r="DO118" s="165"/>
      <c r="DP118" s="165"/>
      <c r="DQ118" s="165"/>
      <c r="DR118" s="165"/>
      <c r="DS118" s="165"/>
      <c r="DT118" s="165"/>
      <c r="DU118" s="165"/>
      <c r="DV118" s="165"/>
      <c r="DW118" s="165"/>
      <c r="DX118" s="165"/>
      <c r="DY118" s="165"/>
      <c r="DZ118" s="165"/>
      <c r="EA118" s="165"/>
      <c r="EB118" s="165"/>
      <c r="EC118" s="165"/>
      <c r="ED118" s="165"/>
      <c r="EE118" s="165"/>
      <c r="EF118" s="165"/>
      <c r="EG118" s="165"/>
      <c r="EH118" s="165"/>
      <c r="EI118" s="165"/>
      <c r="EJ118" s="165"/>
      <c r="EK118" s="165"/>
      <c r="EL118" s="165"/>
      <c r="EM118" s="165"/>
      <c r="EN118" s="165"/>
      <c r="EO118" s="165"/>
      <c r="EP118" s="165"/>
      <c r="EQ118" s="165"/>
      <c r="ER118" s="165"/>
      <c r="ES118" s="165"/>
      <c r="ET118" s="165"/>
      <c r="EU118" s="165"/>
      <c r="EV118" s="165"/>
      <c r="EW118" s="165"/>
      <c r="EX118" s="165"/>
      <c r="EY118" s="165"/>
      <c r="EZ118" s="165"/>
      <c r="FA118" s="165"/>
      <c r="FB118" s="165"/>
      <c r="FC118" s="165"/>
      <c r="FD118" s="165"/>
      <c r="FE118" s="165"/>
      <c r="FF118" s="165"/>
      <c r="FG118" s="165"/>
      <c r="FH118" s="165"/>
      <c r="FI118" s="165"/>
      <c r="FJ118" s="165"/>
      <c r="FK118" s="165"/>
      <c r="FL118" s="165"/>
      <c r="FM118" s="165"/>
      <c r="FN118" s="165"/>
      <c r="FO118" s="165"/>
      <c r="FP118" s="165"/>
      <c r="FQ118" s="165"/>
      <c r="FR118" s="165"/>
      <c r="FS118" s="165"/>
      <c r="FT118" s="165"/>
      <c r="FU118" s="165"/>
      <c r="FV118" s="165"/>
      <c r="FW118" s="165"/>
      <c r="FX118" s="165"/>
      <c r="FY118" s="165"/>
      <c r="FZ118" s="165"/>
      <c r="GA118" s="165"/>
      <c r="GB118" s="165"/>
      <c r="GC118" s="165"/>
      <c r="GD118" s="165"/>
      <c r="GE118" s="165"/>
      <c r="GF118" s="165"/>
      <c r="GG118" s="165"/>
      <c r="GH118" s="165"/>
      <c r="GI118" s="165"/>
      <c r="GJ118" s="165"/>
      <c r="GK118" s="165"/>
      <c r="GL118" s="165"/>
      <c r="GM118" s="165"/>
      <c r="GN118" s="165"/>
      <c r="GO118" s="165"/>
    </row>
  </sheetData>
  <mergeCells count="26">
    <mergeCell ref="Q3:X3"/>
    <mergeCell ref="U4:V4"/>
    <mergeCell ref="W4:X4"/>
    <mergeCell ref="A2:N2"/>
    <mergeCell ref="I4:J4"/>
    <mergeCell ref="M4:N4"/>
    <mergeCell ref="O4:P4"/>
    <mergeCell ref="A3:B5"/>
    <mergeCell ref="C3:C5"/>
    <mergeCell ref="K4:L4"/>
    <mergeCell ref="AA3:AC3"/>
    <mergeCell ref="D4:D5"/>
    <mergeCell ref="E4:E5"/>
    <mergeCell ref="AA4:AA5"/>
    <mergeCell ref="AB4:AB5"/>
    <mergeCell ref="AC4:AC5"/>
    <mergeCell ref="Y3:Z4"/>
    <mergeCell ref="D3:E3"/>
    <mergeCell ref="F3:F5"/>
    <mergeCell ref="G3:J3"/>
    <mergeCell ref="K3:L3"/>
    <mergeCell ref="O3:P3"/>
    <mergeCell ref="G4:H4"/>
    <mergeCell ref="M3:N3"/>
    <mergeCell ref="S4:T4"/>
    <mergeCell ref="Q4:R4"/>
  </mergeCells>
  <pageMargins left="0.25" right="0.25" top="0.5" bottom="0.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GS28"/>
  <sheetViews>
    <sheetView showGridLines="0" tabSelected="1" topLeftCell="A2" zoomScale="60" zoomScaleNormal="60" workbookViewId="0">
      <pane xSplit="3" ySplit="4" topLeftCell="D6" activePane="bottomRight" state="frozen"/>
      <selection activeCell="D14" sqref="D14"/>
      <selection pane="topRight" activeCell="D14" sqref="D14"/>
      <selection pane="bottomLeft" activeCell="D14" sqref="D14"/>
      <selection pane="bottomRight" activeCell="E18" sqref="E18"/>
    </sheetView>
  </sheetViews>
  <sheetFormatPr defaultColWidth="9.140625" defaultRowHeight="16.5" x14ac:dyDescent="0.3"/>
  <cols>
    <col min="1" max="1" width="2.7109375" style="140" customWidth="1"/>
    <col min="2" max="2" width="6" style="155" customWidth="1"/>
    <col min="3" max="3" width="61.42578125" style="147" customWidth="1"/>
    <col min="4" max="4" width="61.140625" style="147" customWidth="1"/>
    <col min="5" max="6" width="10.42578125" style="147" customWidth="1"/>
    <col min="7" max="7" width="12.85546875" style="147" customWidth="1"/>
    <col min="8" max="8" width="14" style="147" hidden="1" customWidth="1"/>
    <col min="9" max="9" width="14" style="155" hidden="1" customWidth="1"/>
    <col min="10" max="10" width="25.85546875" style="155" hidden="1" customWidth="1"/>
    <col min="11" max="11" width="6" style="226" customWidth="1"/>
    <col min="12" max="12" width="6.85546875" style="156" customWidth="1"/>
    <col min="13" max="13" width="6" style="226" customWidth="1"/>
    <col min="14" max="14" width="6" style="156" customWidth="1"/>
    <col min="15" max="15" width="6.7109375" style="226" customWidth="1"/>
    <col min="16" max="16" width="6.7109375" style="156" customWidth="1"/>
    <col min="17" max="17" width="6.7109375" style="226" customWidth="1"/>
    <col min="18" max="18" width="6.7109375" style="156" customWidth="1"/>
    <col min="19" max="19" width="6.7109375" style="226" customWidth="1"/>
    <col min="20" max="20" width="6.7109375" style="156" customWidth="1"/>
    <col min="21" max="24" width="7.42578125" style="156" customWidth="1"/>
    <col min="25" max="25" width="7.42578125" style="226" customWidth="1"/>
    <col min="26" max="28" width="7.42578125" style="156" customWidth="1"/>
    <col min="29" max="29" width="6.7109375" style="226" customWidth="1"/>
    <col min="30" max="30" width="6.5703125" style="156" customWidth="1"/>
    <col min="31" max="31" width="7.7109375" style="157" customWidth="1"/>
    <col min="32" max="32" width="6" style="155" customWidth="1"/>
    <col min="33" max="33" width="7.5703125" style="147" bestFit="1" customWidth="1"/>
    <col min="34" max="201" width="9.140625" style="147"/>
    <col min="202" max="16384" width="9.140625" style="140"/>
  </cols>
  <sheetData>
    <row r="1" spans="1:201" x14ac:dyDescent="0.3">
      <c r="I1" s="147"/>
      <c r="J1" s="147"/>
      <c r="K1" s="167"/>
      <c r="L1" s="168"/>
      <c r="M1" s="167"/>
      <c r="N1" s="168"/>
      <c r="O1" s="167"/>
      <c r="P1" s="168"/>
      <c r="Q1" s="167"/>
      <c r="R1" s="168"/>
      <c r="S1" s="167"/>
      <c r="T1" s="168"/>
      <c r="U1" s="168"/>
      <c r="V1" s="168"/>
      <c r="W1" s="168"/>
      <c r="X1" s="168"/>
      <c r="Y1" s="167"/>
      <c r="Z1" s="168"/>
      <c r="AA1" s="168"/>
      <c r="AB1" s="168"/>
      <c r="AC1" s="167"/>
      <c r="AD1" s="168"/>
    </row>
    <row r="2" spans="1:201" ht="24" thickBot="1" x14ac:dyDescent="0.35">
      <c r="A2" s="136" t="s">
        <v>157</v>
      </c>
      <c r="B2" s="138"/>
      <c r="C2" s="137"/>
      <c r="D2" s="137"/>
      <c r="E2" s="137"/>
      <c r="F2" s="137"/>
      <c r="G2" s="137"/>
      <c r="H2" s="137"/>
      <c r="I2" s="137"/>
      <c r="J2" s="137"/>
      <c r="K2" s="169"/>
      <c r="L2" s="170"/>
      <c r="M2" s="169"/>
      <c r="N2" s="170"/>
      <c r="O2" s="169"/>
      <c r="P2" s="170"/>
      <c r="Q2" s="169"/>
      <c r="R2" s="170"/>
      <c r="S2" s="169"/>
      <c r="T2" s="170"/>
      <c r="U2" s="170"/>
      <c r="V2" s="170"/>
      <c r="W2" s="170"/>
      <c r="X2" s="170"/>
      <c r="Y2" s="169"/>
      <c r="Z2" s="170"/>
      <c r="AA2" s="170"/>
      <c r="AB2" s="170"/>
      <c r="AC2" s="169"/>
      <c r="AD2" s="170"/>
      <c r="AE2" s="139"/>
      <c r="AF2" s="138"/>
      <c r="AG2" s="137"/>
    </row>
    <row r="3" spans="1:201" s="349" customFormat="1" ht="23.45" customHeight="1" thickTop="1" x14ac:dyDescent="0.65">
      <c r="A3" s="562" t="s">
        <v>60</v>
      </c>
      <c r="B3" s="563"/>
      <c r="C3" s="566" t="s">
        <v>61</v>
      </c>
      <c r="D3" s="582" t="s">
        <v>308</v>
      </c>
      <c r="E3" s="585" t="s">
        <v>323</v>
      </c>
      <c r="F3" s="585" t="s">
        <v>324</v>
      </c>
      <c r="G3" s="585" t="s">
        <v>325</v>
      </c>
      <c r="H3" s="567" t="s">
        <v>62</v>
      </c>
      <c r="I3" s="550"/>
      <c r="J3" s="568" t="s">
        <v>66</v>
      </c>
      <c r="K3" s="540" t="s">
        <v>67</v>
      </c>
      <c r="L3" s="544"/>
      <c r="M3" s="544"/>
      <c r="N3" s="541"/>
      <c r="O3" s="540" t="s">
        <v>68</v>
      </c>
      <c r="P3" s="541"/>
      <c r="Q3" s="540" t="s">
        <v>71</v>
      </c>
      <c r="R3" s="541"/>
      <c r="S3" s="542" t="s">
        <v>72</v>
      </c>
      <c r="T3" s="543"/>
      <c r="U3" s="544" t="s">
        <v>95</v>
      </c>
      <c r="V3" s="544"/>
      <c r="W3" s="544"/>
      <c r="X3" s="544"/>
      <c r="Y3" s="544"/>
      <c r="Z3" s="544"/>
      <c r="AA3" s="544"/>
      <c r="AB3" s="541"/>
      <c r="AC3" s="545" t="s">
        <v>306</v>
      </c>
      <c r="AD3" s="546"/>
      <c r="AE3" s="549" t="s">
        <v>65</v>
      </c>
      <c r="AF3" s="549"/>
      <c r="AG3" s="550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  <c r="GP3" s="348"/>
      <c r="GQ3" s="348"/>
      <c r="GR3" s="348"/>
      <c r="GS3" s="348"/>
    </row>
    <row r="4" spans="1:201" s="349" customFormat="1" ht="47.25" customHeight="1" x14ac:dyDescent="0.65">
      <c r="A4" s="564"/>
      <c r="B4" s="565"/>
      <c r="C4" s="556"/>
      <c r="D4" s="583"/>
      <c r="E4" s="586"/>
      <c r="F4" s="586"/>
      <c r="G4" s="586"/>
      <c r="H4" s="571" t="s">
        <v>63</v>
      </c>
      <c r="I4" s="573" t="s">
        <v>64</v>
      </c>
      <c r="J4" s="569"/>
      <c r="K4" s="575" t="s">
        <v>7</v>
      </c>
      <c r="L4" s="576"/>
      <c r="M4" s="575" t="s">
        <v>276</v>
      </c>
      <c r="N4" s="577"/>
      <c r="O4" s="578" t="s">
        <v>17</v>
      </c>
      <c r="P4" s="579"/>
      <c r="Q4" s="557" t="s">
        <v>101</v>
      </c>
      <c r="R4" s="558"/>
      <c r="S4" s="557" t="s">
        <v>74</v>
      </c>
      <c r="T4" s="558"/>
      <c r="U4" s="559" t="s">
        <v>97</v>
      </c>
      <c r="V4" s="560"/>
      <c r="W4" s="559" t="s">
        <v>98</v>
      </c>
      <c r="X4" s="560"/>
      <c r="Y4" s="559" t="s">
        <v>99</v>
      </c>
      <c r="Z4" s="561"/>
      <c r="AA4" s="559" t="s">
        <v>100</v>
      </c>
      <c r="AB4" s="560"/>
      <c r="AC4" s="547"/>
      <c r="AD4" s="548"/>
      <c r="AE4" s="551" t="s">
        <v>69</v>
      </c>
      <c r="AF4" s="553" t="s">
        <v>70</v>
      </c>
      <c r="AG4" s="555" t="s">
        <v>73</v>
      </c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  <c r="GP4" s="348"/>
      <c r="GQ4" s="348"/>
      <c r="GR4" s="348"/>
      <c r="GS4" s="348"/>
    </row>
    <row r="5" spans="1:201" s="349" customFormat="1" ht="26.25" customHeight="1" x14ac:dyDescent="0.65">
      <c r="A5" s="564"/>
      <c r="B5" s="565"/>
      <c r="C5" s="556"/>
      <c r="D5" s="584"/>
      <c r="E5" s="587"/>
      <c r="F5" s="587"/>
      <c r="G5" s="587"/>
      <c r="H5" s="572"/>
      <c r="I5" s="574"/>
      <c r="J5" s="570"/>
      <c r="K5" s="350" t="s">
        <v>69</v>
      </c>
      <c r="L5" s="351" t="s">
        <v>70</v>
      </c>
      <c r="M5" s="350" t="s">
        <v>69</v>
      </c>
      <c r="N5" s="352" t="s">
        <v>70</v>
      </c>
      <c r="O5" s="353" t="s">
        <v>69</v>
      </c>
      <c r="P5" s="351" t="s">
        <v>70</v>
      </c>
      <c r="Q5" s="350" t="s">
        <v>69</v>
      </c>
      <c r="R5" s="354" t="s">
        <v>70</v>
      </c>
      <c r="S5" s="353" t="s">
        <v>69</v>
      </c>
      <c r="T5" s="352" t="s">
        <v>70</v>
      </c>
      <c r="U5" s="350" t="s">
        <v>69</v>
      </c>
      <c r="V5" s="352" t="s">
        <v>70</v>
      </c>
      <c r="W5" s="350" t="s">
        <v>69</v>
      </c>
      <c r="X5" s="352" t="s">
        <v>70</v>
      </c>
      <c r="Y5" s="355" t="s">
        <v>69</v>
      </c>
      <c r="Z5" s="356" t="s">
        <v>70</v>
      </c>
      <c r="AA5" s="355" t="s">
        <v>69</v>
      </c>
      <c r="AB5" s="352" t="s">
        <v>70</v>
      </c>
      <c r="AC5" s="350" t="s">
        <v>69</v>
      </c>
      <c r="AD5" s="352" t="s">
        <v>70</v>
      </c>
      <c r="AE5" s="552"/>
      <c r="AF5" s="554"/>
      <c r="AG5" s="556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  <c r="GP5" s="348"/>
      <c r="GQ5" s="348"/>
      <c r="GR5" s="348"/>
      <c r="GS5" s="348"/>
    </row>
    <row r="6" spans="1:201" s="159" customFormat="1" ht="23.45" customHeight="1" thickBot="1" x14ac:dyDescent="0.75">
      <c r="B6" s="448">
        <v>1</v>
      </c>
      <c r="C6" s="324" t="s">
        <v>102</v>
      </c>
      <c r="D6" s="444" t="s">
        <v>309</v>
      </c>
      <c r="E6" s="453">
        <v>100</v>
      </c>
      <c r="F6" s="449">
        <f>15+18+16+6</f>
        <v>55</v>
      </c>
      <c r="G6" s="457">
        <f>E6-F6</f>
        <v>45</v>
      </c>
      <c r="H6" s="296"/>
      <c r="I6" s="297"/>
      <c r="J6" s="315"/>
      <c r="K6" s="299">
        <f>SUM(KPT!G6,TAK!G6,TBK!G6,KPC!G6)</f>
        <v>0</v>
      </c>
      <c r="L6" s="299">
        <f>SUM(KPT!H6,TAK!H6,TBK!H6,KPC!H6)</f>
        <v>0</v>
      </c>
      <c r="M6" s="299">
        <f>SUM(KPT!I6,TAK!I6,TBK!I6,KPC!I6)</f>
        <v>0</v>
      </c>
      <c r="N6" s="299">
        <f>SUM(KPT!J6,TAK!J6,TBK!J6,KPC!J6)</f>
        <v>0</v>
      </c>
      <c r="O6" s="299">
        <f>SUM(KPT!K6,TAK!K6,TBK!K6,KPC!K6)</f>
        <v>137</v>
      </c>
      <c r="P6" s="299">
        <f>SUM(KPT!L6,TAK!L6,TBK!L6,KPC!L6)</f>
        <v>33</v>
      </c>
      <c r="Q6" s="299">
        <f>SUM(KPT!M6,TAK!M6,TBK!M6,KPC!M6)</f>
        <v>4</v>
      </c>
      <c r="R6" s="299">
        <f>SUM(KPT!N6,TAK!N6,TBK!N6,KPC!N6)</f>
        <v>0</v>
      </c>
      <c r="S6" s="299">
        <f>SUM(KPT!O6,TAK!O6,TBK!O6,KPC!O6)</f>
        <v>56</v>
      </c>
      <c r="T6" s="299">
        <f>SUM(KPT!P6,TAK!P6,TBK!P6,KPC!P6)</f>
        <v>4</v>
      </c>
      <c r="U6" s="299">
        <f>SUM(KPT!Q6,TAK!Q6,TBK!Q6,KPC!Q6)</f>
        <v>80</v>
      </c>
      <c r="V6" s="299">
        <f>SUM(KPT!R6,TAK!R6,TBK!R6,KPC!R6)</f>
        <v>51</v>
      </c>
      <c r="W6" s="299">
        <f>SUM(KPT!S6,TAK!S6,TBK!S6,KPC!S6)</f>
        <v>105</v>
      </c>
      <c r="X6" s="299">
        <f>SUM(KPT!T6,TAK!T6,TBK!T6,KPC!T6)</f>
        <v>49</v>
      </c>
      <c r="Y6" s="299">
        <f>SUM(KPT!U6,TAK!U6,TBK!U6,KPC!U6)</f>
        <v>212</v>
      </c>
      <c r="Z6" s="299">
        <f>SUM(KPT!V6,TAK!V6,TBK!V6,KPC!V6)</f>
        <v>121</v>
      </c>
      <c r="AA6" s="299">
        <f>SUM(KPT!W6,TAK!W6,TBK!W6,KPC!W6)</f>
        <v>661</v>
      </c>
      <c r="AB6" s="299">
        <f>SUM(KPT!X6,TAK!X6,TBK!X6,KPC!X6)</f>
        <v>399</v>
      </c>
      <c r="AC6" s="299">
        <f>SUM(KPT!Y6,TAK!Y6,TBK!Y6,KPC!Y6)</f>
        <v>0</v>
      </c>
      <c r="AD6" s="299">
        <f>SUM(KPT!Z6,TAK!Z6,TBK!Z6,KPC!Z6)</f>
        <v>0</v>
      </c>
      <c r="AE6" s="302">
        <f>SUM(K6,M6,O6,Q6,S6,U6,W6,Y6,AA6,AC6)</f>
        <v>1255</v>
      </c>
      <c r="AF6" s="302">
        <f>SUM(L6,N6,P6,R6,T6,V6,X6,Z6,AB6,AD6)</f>
        <v>657</v>
      </c>
      <c r="AG6" s="303">
        <f t="shared" ref="AG6:AG19" si="0">AF6/AE6</f>
        <v>0.52350597609561755</v>
      </c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</row>
    <row r="7" spans="1:201" s="147" customFormat="1" ht="23.45" customHeight="1" thickTop="1" x14ac:dyDescent="0.65">
      <c r="A7" s="141"/>
      <c r="B7" s="304">
        <v>2</v>
      </c>
      <c r="C7" s="305" t="s">
        <v>104</v>
      </c>
      <c r="D7" s="445" t="s">
        <v>310</v>
      </c>
      <c r="E7" s="454">
        <v>56</v>
      </c>
      <c r="F7" s="450">
        <f>3+2+4+1</f>
        <v>10</v>
      </c>
      <c r="G7" s="458">
        <f>E7-F7</f>
        <v>46</v>
      </c>
      <c r="H7" s="306"/>
      <c r="I7" s="306"/>
      <c r="J7" s="307"/>
      <c r="K7" s="308">
        <f>SUM(KPT!G32,TAK!G32,TBK!G32,KPC!G32)</f>
        <v>0</v>
      </c>
      <c r="L7" s="308">
        <f>SUM(KPT!H32,TAK!H32,TBK!H32,KPC!H32)</f>
        <v>0</v>
      </c>
      <c r="M7" s="308">
        <f>SUM(KPT!I32,TAK!I32,TBK!I32,KPC!I32)</f>
        <v>0</v>
      </c>
      <c r="N7" s="308">
        <f>SUM(KPT!J32,TAK!J32,TBK!J32,KPC!J32)</f>
        <v>0</v>
      </c>
      <c r="O7" s="308">
        <f>SUM(KPT!K32,TAK!K32,TBK!K32,KPC!K32)</f>
        <v>60</v>
      </c>
      <c r="P7" s="308">
        <f>SUM(KPT!L32,TAK!L32,TBK!L32,KPC!L32)</f>
        <v>19</v>
      </c>
      <c r="Q7" s="308">
        <f>SUM(KPT!M32,TAK!M32,TBK!M32,KPC!M32)</f>
        <v>2</v>
      </c>
      <c r="R7" s="308">
        <f>SUM(KPT!N32,TAK!N32,TBK!N32,KPC!N32)</f>
        <v>0</v>
      </c>
      <c r="S7" s="308">
        <f>SUM(KPT!O32,TAK!O32,TBK!O32,KPC!O32)</f>
        <v>98</v>
      </c>
      <c r="T7" s="308">
        <f>SUM(KPT!P32,TAK!P32,TBK!P32,KPC!P32)</f>
        <v>3</v>
      </c>
      <c r="U7" s="308">
        <f>SUM(KPT!Q32,TAK!Q32,TBK!Q32,KPC!Q32)</f>
        <v>72</v>
      </c>
      <c r="V7" s="308">
        <f>SUM(KPT!R32,TAK!R32,TBK!R32,KPC!R32)</f>
        <v>44</v>
      </c>
      <c r="W7" s="308">
        <f>SUM(KPT!S32,TAK!S32,TBK!S32,KPC!S32)</f>
        <v>132</v>
      </c>
      <c r="X7" s="308">
        <f>SUM(KPT!T32,TAK!T32,TBK!T32,KPC!T32)</f>
        <v>65</v>
      </c>
      <c r="Y7" s="308">
        <f>SUM(KPT!U32,TAK!U32,TBK!U32,KPC!U32)</f>
        <v>146</v>
      </c>
      <c r="Z7" s="308">
        <f>SUM(KPT!V32,TAK!V32,TBK!V32,KPC!V32)</f>
        <v>80</v>
      </c>
      <c r="AA7" s="308">
        <f>SUM(KPT!W32,TAK!W32,TBK!W32,KPC!W32)</f>
        <v>1301</v>
      </c>
      <c r="AB7" s="308">
        <f>SUM(KPT!X32,TAK!X32,TBK!X32,KPC!X32)</f>
        <v>765</v>
      </c>
      <c r="AC7" s="308">
        <f>SUM(KPT!Y32,TAK!Y32,TBK!Y32,KPC!Y32)</f>
        <v>0</v>
      </c>
      <c r="AD7" s="308">
        <f>SUM(KPT!Z32,TAK!Z32,TBK!Z32,KPC!Z32)</f>
        <v>0</v>
      </c>
      <c r="AE7" s="312">
        <f t="shared" ref="AE7:AF7" si="1">SUM(K7,M7,O7,Q7,S7,U7,W7,Y7,AA7,AC7)</f>
        <v>1811</v>
      </c>
      <c r="AF7" s="313">
        <f t="shared" si="1"/>
        <v>976</v>
      </c>
      <c r="AG7" s="314">
        <f t="shared" si="0"/>
        <v>0.53892876863611261</v>
      </c>
    </row>
    <row r="8" spans="1:201" s="147" customFormat="1" ht="23.45" customHeight="1" x14ac:dyDescent="0.65">
      <c r="A8" s="141"/>
      <c r="B8" s="166">
        <v>3</v>
      </c>
      <c r="C8" s="142" t="s">
        <v>105</v>
      </c>
      <c r="D8" s="446" t="s">
        <v>312</v>
      </c>
      <c r="E8" s="455">
        <v>32</v>
      </c>
      <c r="F8" s="451">
        <f>4+5+0+2</f>
        <v>11</v>
      </c>
      <c r="G8" s="459">
        <f>E8-F8</f>
        <v>21</v>
      </c>
      <c r="H8" s="171"/>
      <c r="I8" s="171"/>
      <c r="J8" s="200"/>
      <c r="K8" s="172">
        <f>SUM(KPT!G47,TAK!G47,TBK!G47,KPC!G47)</f>
        <v>0</v>
      </c>
      <c r="L8" s="172">
        <f>SUM(KPT!H47,TAK!H47,TBK!H47,KPC!H47)</f>
        <v>0</v>
      </c>
      <c r="M8" s="172">
        <f>SUM(KPT!I47,TAK!I47,TBK!I47,KPC!I47)</f>
        <v>0</v>
      </c>
      <c r="N8" s="172">
        <f>SUM(KPT!J47,TAK!J47,TBK!J47,KPC!J47)</f>
        <v>0</v>
      </c>
      <c r="O8" s="172">
        <f>SUM(KPT!K47,TAK!K47,TBK!K47,KPC!K47)</f>
        <v>76</v>
      </c>
      <c r="P8" s="172">
        <f>SUM(KPT!L47,TAK!L47,TBK!L47,KPC!L47)</f>
        <v>23</v>
      </c>
      <c r="Q8" s="172">
        <f>SUM(KPT!M47,TAK!M47,TBK!M47,KPC!M47)</f>
        <v>1</v>
      </c>
      <c r="R8" s="172">
        <f>SUM(KPT!N47,TAK!N47,TBK!N47,KPC!N47)</f>
        <v>0</v>
      </c>
      <c r="S8" s="172">
        <f>SUM(KPT!O47,TAK!O47,TBK!O47,KPC!O47)</f>
        <v>0</v>
      </c>
      <c r="T8" s="172">
        <f>SUM(KPT!P47,TAK!P47,TBK!P47,KPC!P47)</f>
        <v>0</v>
      </c>
      <c r="U8" s="172">
        <f>SUM(KPT!Q47,TAK!Q47,TBK!Q47,KPC!Q47)</f>
        <v>0</v>
      </c>
      <c r="V8" s="172">
        <f>SUM(KPT!R47,TAK!R47,TBK!R47,KPC!R47)</f>
        <v>0</v>
      </c>
      <c r="W8" s="172">
        <f>SUM(KPT!S47,TAK!S47,TBK!S47,KPC!S47)</f>
        <v>0</v>
      </c>
      <c r="X8" s="172">
        <f>SUM(KPT!T47,TAK!T47,TBK!T47,KPC!T47)</f>
        <v>0</v>
      </c>
      <c r="Y8" s="172">
        <f>SUM(KPT!U47,TAK!U47,TBK!U47,KPC!U47)</f>
        <v>0</v>
      </c>
      <c r="Z8" s="172">
        <f>SUM(KPT!V47,TAK!V47,TBK!V47,KPC!V47)</f>
        <v>0</v>
      </c>
      <c r="AA8" s="172">
        <f>SUM(KPT!W47,TAK!W47,TBK!W47,KPC!W47)</f>
        <v>0</v>
      </c>
      <c r="AB8" s="172">
        <f>SUM(KPT!X47,TAK!X47,TBK!X47,KPC!X47)</f>
        <v>0</v>
      </c>
      <c r="AC8" s="172">
        <f>SUM(KPT!Y47,TAK!Y47,TBK!Y47,KPC!Y47)</f>
        <v>0</v>
      </c>
      <c r="AD8" s="172">
        <f>SUM(KPT!Z47,TAK!Z47,TBK!Z47,KPC!Z47)</f>
        <v>0</v>
      </c>
      <c r="AE8" s="176">
        <f t="shared" ref="AE8:AF19" si="2">SUM(K8,M8,O8,Q8,S8,U8,W8,Y8,AA8,AC8)</f>
        <v>77</v>
      </c>
      <c r="AF8" s="177">
        <f t="shared" si="2"/>
        <v>23</v>
      </c>
      <c r="AG8" s="178">
        <f t="shared" si="0"/>
        <v>0.29870129870129869</v>
      </c>
    </row>
    <row r="9" spans="1:201" s="147" customFormat="1" ht="23.45" customHeight="1" x14ac:dyDescent="0.65">
      <c r="A9" s="141"/>
      <c r="B9" s="166">
        <v>4</v>
      </c>
      <c r="C9" s="142" t="s">
        <v>304</v>
      </c>
      <c r="D9" s="446" t="s">
        <v>311</v>
      </c>
      <c r="E9" s="455">
        <v>48</v>
      </c>
      <c r="F9" s="451">
        <f>0+7+0+0</f>
        <v>7</v>
      </c>
      <c r="G9" s="459">
        <f t="shared" ref="G9:G19" si="3">E9-F9</f>
        <v>41</v>
      </c>
      <c r="H9" s="201"/>
      <c r="I9" s="201"/>
      <c r="J9" s="202"/>
      <c r="K9" s="203">
        <f>SUM(KPT!G56,TAK!G56,TBK!G56,KPC!G56)</f>
        <v>0</v>
      </c>
      <c r="L9" s="203">
        <f>SUM(KPT!H56,TAK!H56,TBK!H56,KPC!H56)</f>
        <v>0</v>
      </c>
      <c r="M9" s="203">
        <f>SUM(KPT!I56,TAK!I56,TBK!I56,KPC!I56)</f>
        <v>0</v>
      </c>
      <c r="N9" s="203">
        <f>SUM(KPT!J56,TAK!J56,TBK!J56,KPC!J56)</f>
        <v>0</v>
      </c>
      <c r="O9" s="203">
        <f>SUM(KPT!K56,TAK!K56,TBK!K56,KPC!K56)</f>
        <v>49</v>
      </c>
      <c r="P9" s="203">
        <f>SUM(KPT!L56,TAK!L56,TBK!L56,KPC!L56)</f>
        <v>6</v>
      </c>
      <c r="Q9" s="203">
        <f>SUM(KPT!M56,TAK!M56,TBK!M56,KPC!M56)</f>
        <v>1</v>
      </c>
      <c r="R9" s="203">
        <f>SUM(KPT!N56,TAK!N56,TBK!N56,KPC!N56)</f>
        <v>0</v>
      </c>
      <c r="S9" s="203">
        <f>SUM(KPT!O56,TAK!O56,TBK!O56,KPC!O56)</f>
        <v>0</v>
      </c>
      <c r="T9" s="203">
        <f>SUM(KPT!P56,TAK!P56,TBK!P56,KPC!P56)</f>
        <v>0</v>
      </c>
      <c r="U9" s="203">
        <f>SUM(KPT!Q56,TAK!Q56,TBK!Q56,KPC!Q56)</f>
        <v>0</v>
      </c>
      <c r="V9" s="203">
        <f>SUM(KPT!R56,TAK!R56,TBK!R56,KPC!R56)</f>
        <v>0</v>
      </c>
      <c r="W9" s="203">
        <f>SUM(KPT!S56,TAK!S56,TBK!S56,KPC!S56)</f>
        <v>0</v>
      </c>
      <c r="X9" s="203">
        <f>SUM(KPT!T56,TAK!T56,TBK!T56,KPC!T56)</f>
        <v>0</v>
      </c>
      <c r="Y9" s="203">
        <f>SUM(KPT!U56,TAK!U56,TBK!U56,KPC!U56)</f>
        <v>0</v>
      </c>
      <c r="Z9" s="203">
        <f>SUM(KPT!V56,TAK!V56,TBK!V56,KPC!V56)</f>
        <v>0</v>
      </c>
      <c r="AA9" s="203">
        <f>SUM(KPT!W56,TAK!W56,TBK!W56,KPC!W56)</f>
        <v>0</v>
      </c>
      <c r="AB9" s="203">
        <f>SUM(KPT!X56,TAK!X56,TBK!X56,KPC!X56)</f>
        <v>0</v>
      </c>
      <c r="AC9" s="203">
        <f>SUM(KPT!Y56,TAK!Y56,TBK!Y56,KPC!Y56)</f>
        <v>0</v>
      </c>
      <c r="AD9" s="203">
        <f>SUM(KPT!Z56,TAK!Z56,TBK!Z56,KPC!Z56)</f>
        <v>0</v>
      </c>
      <c r="AE9" s="207">
        <f t="shared" si="2"/>
        <v>50</v>
      </c>
      <c r="AF9" s="208">
        <f t="shared" si="2"/>
        <v>6</v>
      </c>
      <c r="AG9" s="209">
        <f t="shared" si="0"/>
        <v>0.12</v>
      </c>
    </row>
    <row r="10" spans="1:201" s="147" customFormat="1" ht="23.45" customHeight="1" x14ac:dyDescent="0.65">
      <c r="A10" s="141"/>
      <c r="B10" s="166">
        <v>5</v>
      </c>
      <c r="C10" s="142" t="s">
        <v>109</v>
      </c>
      <c r="D10" s="446" t="s">
        <v>313</v>
      </c>
      <c r="E10" s="455">
        <v>200</v>
      </c>
      <c r="F10" s="451">
        <f>8+15+0+3</f>
        <v>26</v>
      </c>
      <c r="G10" s="459">
        <f t="shared" si="3"/>
        <v>174</v>
      </c>
      <c r="H10" s="201"/>
      <c r="I10" s="201"/>
      <c r="J10" s="202"/>
      <c r="K10" s="203">
        <f>SUM(KPT!G66,TAK!G66,TBK!G66,KPC!G66)</f>
        <v>0</v>
      </c>
      <c r="L10" s="203">
        <f>SUM(KPT!H66,TAK!H66,TBK!H66,KPC!H66)</f>
        <v>0</v>
      </c>
      <c r="M10" s="203">
        <f>SUM(KPT!I66,TAK!I66,TBK!I66,KPC!I66)</f>
        <v>0</v>
      </c>
      <c r="N10" s="203">
        <f>SUM(KPT!J66,TAK!J66,TBK!J66,KPC!J66)</f>
        <v>0</v>
      </c>
      <c r="O10" s="203">
        <f>SUM(KPT!K66,TAK!K66,TBK!K66,KPC!K66)</f>
        <v>52</v>
      </c>
      <c r="P10" s="203">
        <f>SUM(KPT!L66,TAK!L66,TBK!L66,KPC!L66)</f>
        <v>8</v>
      </c>
      <c r="Q10" s="203">
        <f>SUM(KPT!M66,TAK!M66,TBK!M66,KPC!M66)</f>
        <v>0</v>
      </c>
      <c r="R10" s="203">
        <f>SUM(KPT!N66,TAK!N66,TBK!N66,KPC!N66)</f>
        <v>0</v>
      </c>
      <c r="S10" s="203">
        <f>SUM(KPT!O66,TAK!O66,TBK!O66,KPC!O66)</f>
        <v>0</v>
      </c>
      <c r="T10" s="203">
        <f>SUM(KPT!P66,TAK!P66,TBK!P66,KPC!P66)</f>
        <v>0</v>
      </c>
      <c r="U10" s="203">
        <f>SUM(KPT!Q66,TAK!Q66,TBK!Q66,KPC!Q66)</f>
        <v>0</v>
      </c>
      <c r="V10" s="203">
        <f>SUM(KPT!R66,TAK!R66,TBK!R66,KPC!R66)</f>
        <v>0</v>
      </c>
      <c r="W10" s="203">
        <f>SUM(KPT!S66,TAK!S66,TBK!S66,KPC!S66)</f>
        <v>0</v>
      </c>
      <c r="X10" s="203">
        <f>SUM(KPT!T66,TAK!T66,TBK!T66,KPC!T66)</f>
        <v>0</v>
      </c>
      <c r="Y10" s="203">
        <f>SUM(KPT!U66,TAK!U66,TBK!U66,KPC!U66)</f>
        <v>0</v>
      </c>
      <c r="Z10" s="203">
        <f>SUM(KPT!V66,TAK!V66,TBK!V66,KPC!V66)</f>
        <v>0</v>
      </c>
      <c r="AA10" s="203">
        <f>SUM(KPT!W66,TAK!W66,TBK!W66,KPC!W66)</f>
        <v>0</v>
      </c>
      <c r="AB10" s="203">
        <f>SUM(KPT!X66,TAK!X66,TBK!X66,KPC!X66)</f>
        <v>0</v>
      </c>
      <c r="AC10" s="203">
        <f>SUM(KPT!Y66,TAK!Y66,TBK!Y66,KPC!Y66)</f>
        <v>0</v>
      </c>
      <c r="AD10" s="203">
        <f>SUM(KPT!Z66,TAK!Z66,TBK!Z66,KPC!Z66)</f>
        <v>0</v>
      </c>
      <c r="AE10" s="207">
        <f t="shared" si="2"/>
        <v>52</v>
      </c>
      <c r="AF10" s="208">
        <f t="shared" si="2"/>
        <v>8</v>
      </c>
      <c r="AG10" s="209">
        <f t="shared" si="0"/>
        <v>0.15384615384615385</v>
      </c>
    </row>
    <row r="11" spans="1:201" s="147" customFormat="1" ht="23.45" customHeight="1" x14ac:dyDescent="0.65">
      <c r="A11" s="141"/>
      <c r="B11" s="166">
        <v>6</v>
      </c>
      <c r="C11" s="142" t="s">
        <v>305</v>
      </c>
      <c r="D11" s="446" t="s">
        <v>314</v>
      </c>
      <c r="E11" s="455">
        <v>3</v>
      </c>
      <c r="F11" s="451">
        <v>3</v>
      </c>
      <c r="G11" s="459">
        <f t="shared" si="3"/>
        <v>0</v>
      </c>
      <c r="H11" s="201"/>
      <c r="I11" s="201"/>
      <c r="J11" s="202"/>
      <c r="K11" s="203">
        <f>SUM(KPT!G76,TAK!G76,TBK!G76,KPC!G76)</f>
        <v>0</v>
      </c>
      <c r="L11" s="203">
        <f>SUM(KPT!H76,TAK!H76,TBK!H76,KPC!H76)</f>
        <v>0</v>
      </c>
      <c r="M11" s="203">
        <f>SUM(KPT!I76,TAK!I76,TBK!I76,KPC!I76)</f>
        <v>0</v>
      </c>
      <c r="N11" s="203">
        <f>SUM(KPT!J76,TAK!J76,TBK!J76,KPC!J76)</f>
        <v>0</v>
      </c>
      <c r="O11" s="203">
        <f>SUM(KPT!K76,TAK!K76,TBK!K76,KPC!K76)</f>
        <v>21</v>
      </c>
      <c r="P11" s="203">
        <f>SUM(KPT!L76,TAK!L76,TBK!L76,KPC!L76)</f>
        <v>6</v>
      </c>
      <c r="Q11" s="203">
        <f>SUM(KPT!M76,TAK!M76,TBK!M76,KPC!M76)</f>
        <v>3</v>
      </c>
      <c r="R11" s="203">
        <f>SUM(KPT!N76,TAK!N76,TBK!N76,KPC!N76)</f>
        <v>0</v>
      </c>
      <c r="S11" s="203">
        <f>SUM(KPT!O76,TAK!O76,TBK!O76,KPC!O76)</f>
        <v>0</v>
      </c>
      <c r="T11" s="203">
        <f>SUM(KPT!P76,TAK!P76,TBK!P76,KPC!P76)</f>
        <v>0</v>
      </c>
      <c r="U11" s="203">
        <f>SUM(KPT!Q76,TAK!Q76,TBK!Q76,KPC!Q76)</f>
        <v>0</v>
      </c>
      <c r="V11" s="203">
        <f>SUM(KPT!R76,TAK!R76,TBK!R76,KPC!R76)</f>
        <v>0</v>
      </c>
      <c r="W11" s="203">
        <f>SUM(KPT!S76,TAK!S76,TBK!S76,KPC!S76)</f>
        <v>0</v>
      </c>
      <c r="X11" s="203">
        <f>SUM(KPT!T76,TAK!T76,TBK!T76,KPC!T76)</f>
        <v>0</v>
      </c>
      <c r="Y11" s="203">
        <f>SUM(KPT!U76,TAK!U76,TBK!U76,KPC!U76)</f>
        <v>0</v>
      </c>
      <c r="Z11" s="203">
        <f>SUM(KPT!V76,TAK!V76,TBK!V76,KPC!V76)</f>
        <v>0</v>
      </c>
      <c r="AA11" s="203">
        <f>SUM(KPT!W76,TAK!W76,TBK!W76,KPC!W76)</f>
        <v>0</v>
      </c>
      <c r="AB11" s="203">
        <f>SUM(KPT!X76,TAK!X76,TBK!X76,KPC!X76)</f>
        <v>0</v>
      </c>
      <c r="AC11" s="203">
        <f>SUM(KPT!Y76,TAK!Y76,TBK!Y76,KPC!Y76)</f>
        <v>18</v>
      </c>
      <c r="AD11" s="203">
        <f>SUM(KPT!Z76,TAK!Z76,TBK!Z76,KPC!Z76)</f>
        <v>4</v>
      </c>
      <c r="AE11" s="207">
        <f t="shared" si="2"/>
        <v>42</v>
      </c>
      <c r="AF11" s="208">
        <f t="shared" si="2"/>
        <v>10</v>
      </c>
      <c r="AG11" s="209">
        <f t="shared" si="0"/>
        <v>0.23809523809523808</v>
      </c>
    </row>
    <row r="12" spans="1:201" s="147" customFormat="1" ht="23.45" customHeight="1" x14ac:dyDescent="0.65">
      <c r="A12" s="141"/>
      <c r="B12" s="166">
        <v>7</v>
      </c>
      <c r="C12" s="142" t="s">
        <v>127</v>
      </c>
      <c r="D12" s="446" t="s">
        <v>315</v>
      </c>
      <c r="E12" s="455">
        <v>2</v>
      </c>
      <c r="F12" s="451">
        <v>0</v>
      </c>
      <c r="G12" s="459">
        <f t="shared" si="3"/>
        <v>2</v>
      </c>
      <c r="H12" s="201"/>
      <c r="I12" s="201"/>
      <c r="J12" s="202"/>
      <c r="K12" s="203">
        <f>SUM(KPT!G78,TAK!G78,TBK!G78,KPC!G78)</f>
        <v>0</v>
      </c>
      <c r="L12" s="203">
        <f>SUM(KPT!H78,TAK!H78,TBK!H78,KPC!H78)</f>
        <v>0</v>
      </c>
      <c r="M12" s="203">
        <f>SUM(KPT!I78,TAK!I78,TBK!I78,KPC!I78)</f>
        <v>0</v>
      </c>
      <c r="N12" s="203">
        <f>SUM(KPT!J78,TAK!J78,TBK!J78,KPC!J78)</f>
        <v>0</v>
      </c>
      <c r="O12" s="203">
        <f>SUM(KPT!K78,TAK!K78,TBK!K78,KPC!K78)</f>
        <v>0</v>
      </c>
      <c r="P12" s="203">
        <f>SUM(KPT!L78,TAK!L78,TBK!L78,KPC!L78)</f>
        <v>0</v>
      </c>
      <c r="Q12" s="203">
        <f>SUM(KPT!M78,TAK!M78,TBK!M78,KPC!M78)</f>
        <v>0</v>
      </c>
      <c r="R12" s="203">
        <f>SUM(KPT!N78,TAK!N78,TBK!N78,KPC!N78)</f>
        <v>0</v>
      </c>
      <c r="S12" s="203">
        <f>SUM(KPT!O78,TAK!O78,TBK!O78,KPC!O78)</f>
        <v>0</v>
      </c>
      <c r="T12" s="203">
        <f>SUM(KPT!P78,TAK!P78,TBK!P78,KPC!P78)</f>
        <v>0</v>
      </c>
      <c r="U12" s="203">
        <f>SUM(KPT!Q78,TAK!Q78,TBK!Q78,KPC!Q78)</f>
        <v>0</v>
      </c>
      <c r="V12" s="203">
        <f>SUM(KPT!R78,TAK!R78,TBK!R78,KPC!R78)</f>
        <v>0</v>
      </c>
      <c r="W12" s="203">
        <f>SUM(KPT!S78,TAK!S78,TBK!S78,KPC!S78)</f>
        <v>0</v>
      </c>
      <c r="X12" s="203">
        <f>SUM(KPT!T78,TAK!T78,TBK!T78,KPC!T78)</f>
        <v>0</v>
      </c>
      <c r="Y12" s="203">
        <f>SUM(KPT!U78,TAK!U78,TBK!U78,KPC!U78)</f>
        <v>0</v>
      </c>
      <c r="Z12" s="203">
        <f>SUM(KPT!V78,TAK!V78,TBK!V78,KPC!V78)</f>
        <v>0</v>
      </c>
      <c r="AA12" s="203">
        <f>SUM(KPT!W78,TAK!W78,TBK!W78,KPC!W78)</f>
        <v>0</v>
      </c>
      <c r="AB12" s="203">
        <f>SUM(KPT!X78,TAK!X78,TBK!X78,KPC!X78)</f>
        <v>0</v>
      </c>
      <c r="AC12" s="203">
        <f>SUM(KPT!Y78,TAK!Y78,TBK!Y78,KPC!Y78)</f>
        <v>0</v>
      </c>
      <c r="AD12" s="203">
        <f>SUM(KPT!Z78,TAK!Z78,TBK!Z78,KPC!Z78)</f>
        <v>0</v>
      </c>
      <c r="AE12" s="207">
        <f t="shared" si="2"/>
        <v>0</v>
      </c>
      <c r="AF12" s="208">
        <f t="shared" si="2"/>
        <v>0</v>
      </c>
      <c r="AG12" s="209" t="e">
        <f t="shared" si="0"/>
        <v>#DIV/0!</v>
      </c>
    </row>
    <row r="13" spans="1:201" s="147" customFormat="1" ht="23.45" customHeight="1" x14ac:dyDescent="0.65">
      <c r="A13" s="141"/>
      <c r="B13" s="166">
        <v>8</v>
      </c>
      <c r="C13" s="142" t="s">
        <v>128</v>
      </c>
      <c r="D13" s="446" t="s">
        <v>316</v>
      </c>
      <c r="E13" s="455">
        <v>75</v>
      </c>
      <c r="F13" s="451">
        <v>0</v>
      </c>
      <c r="G13" s="459">
        <f t="shared" si="3"/>
        <v>75</v>
      </c>
      <c r="H13" s="201"/>
      <c r="I13" s="201"/>
      <c r="J13" s="202"/>
      <c r="K13" s="203">
        <f>SUM(KPT!G81,TAK!G81,TBK!G81,KPC!G81)</f>
        <v>0</v>
      </c>
      <c r="L13" s="203">
        <f>SUM(KPT!H81,TAK!H81,TBK!H81,KPC!H81)</f>
        <v>0</v>
      </c>
      <c r="M13" s="203">
        <f>SUM(KPT!I81,TAK!I81,TBK!I81,KPC!I81)</f>
        <v>0</v>
      </c>
      <c r="N13" s="203">
        <f>SUM(KPT!J81,TAK!J81,TBK!J81,KPC!J81)</f>
        <v>0</v>
      </c>
      <c r="O13" s="203">
        <f>SUM(KPT!K81,TAK!K81,TBK!K81,KPC!K81)</f>
        <v>0</v>
      </c>
      <c r="P13" s="203">
        <f>SUM(KPT!L81,TAK!L81,TBK!L81,KPC!L81)</f>
        <v>0</v>
      </c>
      <c r="Q13" s="203">
        <f>SUM(KPT!M81,TAK!M81,TBK!M81,KPC!M81)</f>
        <v>0</v>
      </c>
      <c r="R13" s="203">
        <f>SUM(KPT!N81,TAK!N81,TBK!N81,KPC!N81)</f>
        <v>0</v>
      </c>
      <c r="S13" s="203">
        <f>SUM(KPT!O81,TAK!O81,TBK!O81,KPC!O81)</f>
        <v>0</v>
      </c>
      <c r="T13" s="203">
        <f>SUM(KPT!P81,TAK!P81,TBK!P81,KPC!P81)</f>
        <v>0</v>
      </c>
      <c r="U13" s="203">
        <f>SUM(KPT!Q81,TAK!Q81,TBK!Q81,KPC!Q81)</f>
        <v>0</v>
      </c>
      <c r="V13" s="203">
        <f>SUM(KPT!R81,TAK!R81,TBK!R81,KPC!R81)</f>
        <v>0</v>
      </c>
      <c r="W13" s="203">
        <f>SUM(KPT!S81,TAK!S81,TBK!S81,KPC!S81)</f>
        <v>0</v>
      </c>
      <c r="X13" s="203">
        <f>SUM(KPT!T81,TAK!T81,TBK!T81,KPC!T81)</f>
        <v>0</v>
      </c>
      <c r="Y13" s="203">
        <f>SUM(KPT!U81,TAK!U81,TBK!U81,KPC!U81)</f>
        <v>0</v>
      </c>
      <c r="Z13" s="203">
        <f>SUM(KPT!V81,TAK!V81,TBK!V81,KPC!V81)</f>
        <v>0</v>
      </c>
      <c r="AA13" s="203">
        <f>SUM(KPT!W81,TAK!W81,TBK!W81,KPC!W81)</f>
        <v>0</v>
      </c>
      <c r="AB13" s="203">
        <f>SUM(KPT!X81,TAK!X81,TBK!X81,KPC!X81)</f>
        <v>0</v>
      </c>
      <c r="AC13" s="203">
        <f>SUM(KPT!Y81,TAK!Y81,TBK!Y81,KPC!Y81)</f>
        <v>0</v>
      </c>
      <c r="AD13" s="203">
        <f>SUM(KPT!Z81,TAK!Z81,TBK!Z81,KPC!Z81)</f>
        <v>0</v>
      </c>
      <c r="AE13" s="207">
        <f t="shared" si="2"/>
        <v>0</v>
      </c>
      <c r="AF13" s="208">
        <f t="shared" si="2"/>
        <v>0</v>
      </c>
      <c r="AG13" s="209" t="e">
        <f t="shared" si="0"/>
        <v>#DIV/0!</v>
      </c>
    </row>
    <row r="14" spans="1:201" s="147" customFormat="1" ht="23.45" customHeight="1" x14ac:dyDescent="0.65">
      <c r="A14" s="141"/>
      <c r="B14" s="166">
        <v>9</v>
      </c>
      <c r="C14" s="142" t="s">
        <v>131</v>
      </c>
      <c r="D14" s="446" t="s">
        <v>317</v>
      </c>
      <c r="E14" s="455">
        <v>10</v>
      </c>
      <c r="F14" s="451">
        <v>0</v>
      </c>
      <c r="G14" s="459">
        <f t="shared" si="3"/>
        <v>10</v>
      </c>
      <c r="H14" s="201"/>
      <c r="I14" s="201"/>
      <c r="J14" s="202"/>
      <c r="K14" s="203">
        <f>SUM(KPT!G101,TAK!G101,TBK!G101,KPC!G101)</f>
        <v>0</v>
      </c>
      <c r="L14" s="203">
        <f>SUM(KPT!H101,TAK!H101,TBK!H101,KPC!H101)</f>
        <v>0</v>
      </c>
      <c r="M14" s="203">
        <f>SUM(KPT!I101,TAK!I101,TBK!I101,KPC!I101)</f>
        <v>0</v>
      </c>
      <c r="N14" s="203">
        <f>SUM(KPT!J101,TAK!J101,TBK!J101,KPC!J101)</f>
        <v>0</v>
      </c>
      <c r="O14" s="203">
        <f>SUM(KPT!K101,TAK!K101,TBK!K101,KPC!K101)</f>
        <v>0</v>
      </c>
      <c r="P14" s="203">
        <f>SUM(KPT!L101,TAK!L101,TBK!L101,KPC!L101)</f>
        <v>0</v>
      </c>
      <c r="Q14" s="203">
        <f>SUM(KPT!M101,TAK!M101,TBK!M101,KPC!M101)</f>
        <v>0</v>
      </c>
      <c r="R14" s="203">
        <f>SUM(KPT!N101,TAK!N101,TBK!N101,KPC!N101)</f>
        <v>0</v>
      </c>
      <c r="S14" s="203">
        <f>SUM(KPT!O101,TAK!O101,TBK!O101,KPC!O101)</f>
        <v>0</v>
      </c>
      <c r="T14" s="203">
        <f>SUM(KPT!P101,TAK!P101,TBK!P101,KPC!P101)</f>
        <v>0</v>
      </c>
      <c r="U14" s="203">
        <f>SUM(KPT!Q101,TAK!Q101,TBK!Q101,KPC!Q101)</f>
        <v>0</v>
      </c>
      <c r="V14" s="203">
        <f>SUM(KPT!R101,TAK!R101,TBK!R101,KPC!R101)</f>
        <v>0</v>
      </c>
      <c r="W14" s="203">
        <f>SUM(KPT!S101,TAK!S101,TBK!S101,KPC!S101)</f>
        <v>0</v>
      </c>
      <c r="X14" s="203">
        <f>SUM(KPT!T101,TAK!T101,TBK!T101,KPC!T101)</f>
        <v>0</v>
      </c>
      <c r="Y14" s="203">
        <f>SUM(KPT!U101,TAK!U101,TBK!U101,KPC!U101)</f>
        <v>0</v>
      </c>
      <c r="Z14" s="203">
        <f>SUM(KPT!V101,TAK!V101,TBK!V101,KPC!V101)</f>
        <v>0</v>
      </c>
      <c r="AA14" s="203">
        <f>SUM(KPT!W101,TAK!W101,TBK!W101,KPC!W101)</f>
        <v>0</v>
      </c>
      <c r="AB14" s="203">
        <f>SUM(KPT!X101,TAK!X101,TBK!X101,KPC!X101)</f>
        <v>0</v>
      </c>
      <c r="AC14" s="203">
        <f>SUM(KPT!Y101,TAK!Y101,TBK!Y101,KPC!Y101)</f>
        <v>0</v>
      </c>
      <c r="AD14" s="203">
        <f>SUM(KPT!Z101,TAK!Z101,TBK!Z101,KPC!Z101)</f>
        <v>0</v>
      </c>
      <c r="AE14" s="207">
        <f t="shared" si="2"/>
        <v>0</v>
      </c>
      <c r="AF14" s="208">
        <f t="shared" si="2"/>
        <v>0</v>
      </c>
      <c r="AG14" s="209" t="e">
        <f t="shared" si="0"/>
        <v>#DIV/0!</v>
      </c>
    </row>
    <row r="15" spans="1:201" s="147" customFormat="1" ht="23.45" customHeight="1" x14ac:dyDescent="0.65">
      <c r="A15" s="141"/>
      <c r="B15" s="166">
        <v>10</v>
      </c>
      <c r="C15" s="142" t="s">
        <v>136</v>
      </c>
      <c r="D15" s="446" t="s">
        <v>318</v>
      </c>
      <c r="E15" s="455">
        <v>2</v>
      </c>
      <c r="F15" s="451">
        <v>0</v>
      </c>
      <c r="G15" s="459">
        <f t="shared" si="3"/>
        <v>2</v>
      </c>
      <c r="H15" s="201"/>
      <c r="I15" s="201"/>
      <c r="J15" s="202"/>
      <c r="K15" s="203">
        <f>SUM(KPT!G106,TAK!G106,TBK!G106,KPC!G106)</f>
        <v>0</v>
      </c>
      <c r="L15" s="203">
        <f>SUM(KPT!H106,TAK!H106,TBK!H106,KPC!H106)</f>
        <v>0</v>
      </c>
      <c r="M15" s="203">
        <f>SUM(KPT!I106,TAK!I106,TBK!I106,KPC!I106)</f>
        <v>0</v>
      </c>
      <c r="N15" s="203">
        <f>SUM(KPT!J106,TAK!J106,TBK!J106,KPC!J106)</f>
        <v>0</v>
      </c>
      <c r="O15" s="203">
        <f>SUM(KPT!K106,TAK!K106,TBK!K106,KPC!K106)</f>
        <v>0</v>
      </c>
      <c r="P15" s="203">
        <f>SUM(KPT!L106,TAK!L106,TBK!L106,KPC!L106)</f>
        <v>0</v>
      </c>
      <c r="Q15" s="203">
        <f>SUM(KPT!M106,TAK!M106,TBK!M106,KPC!M106)</f>
        <v>0</v>
      </c>
      <c r="R15" s="203">
        <f>SUM(KPT!N106,TAK!N106,TBK!N106,KPC!N106)</f>
        <v>0</v>
      </c>
      <c r="S15" s="203">
        <f>SUM(KPT!O106,TAK!O106,TBK!O106,KPC!O106)</f>
        <v>0</v>
      </c>
      <c r="T15" s="203">
        <f>SUM(KPT!P106,TAK!P106,TBK!P106,KPC!P106)</f>
        <v>0</v>
      </c>
      <c r="U15" s="203">
        <f>SUM(KPT!Q106,TAK!Q106,TBK!Q106,KPC!Q106)</f>
        <v>0</v>
      </c>
      <c r="V15" s="203">
        <f>SUM(KPT!R106,TAK!R106,TBK!R106,KPC!R106)</f>
        <v>0</v>
      </c>
      <c r="W15" s="203">
        <f>SUM(KPT!S106,TAK!S106,TBK!S106,KPC!S106)</f>
        <v>0</v>
      </c>
      <c r="X15" s="203">
        <f>SUM(KPT!T106,TAK!T106,TBK!T106,KPC!T106)</f>
        <v>0</v>
      </c>
      <c r="Y15" s="203">
        <f>SUM(KPT!U106,TAK!U106,TBK!U106,KPC!U106)</f>
        <v>0</v>
      </c>
      <c r="Z15" s="203">
        <f>SUM(KPT!V106,TAK!V106,TBK!V106,KPC!V106)</f>
        <v>0</v>
      </c>
      <c r="AA15" s="203">
        <f>SUM(KPT!W106,TAK!W106,TBK!W106,KPC!W106)</f>
        <v>0</v>
      </c>
      <c r="AB15" s="203">
        <f>SUM(KPT!X106,TAK!X106,TBK!X106,KPC!X106)</f>
        <v>0</v>
      </c>
      <c r="AC15" s="203">
        <f>SUM(KPT!Y106,TAK!Y106,TBK!Y106,KPC!Y106)</f>
        <v>0</v>
      </c>
      <c r="AD15" s="203">
        <f>SUM(KPT!Z106,TAK!Z106,TBK!Z106,KPC!Z106)</f>
        <v>0</v>
      </c>
      <c r="AE15" s="207">
        <f t="shared" ref="AE15:AE18" si="4">SUM(K15,M15,O15,Q15,S15,U15,W15,Y15,AA15,AC15)</f>
        <v>0</v>
      </c>
      <c r="AF15" s="208">
        <f t="shared" ref="AF15:AF18" si="5">SUM(L15,N15,P15,R15,T15,V15,X15,Z15,AB15,AD15)</f>
        <v>0</v>
      </c>
      <c r="AG15" s="209" t="e">
        <f t="shared" si="0"/>
        <v>#DIV/0!</v>
      </c>
    </row>
    <row r="16" spans="1:201" s="147" customFormat="1" ht="23.45" customHeight="1" x14ac:dyDescent="0.65">
      <c r="A16" s="141"/>
      <c r="B16" s="166">
        <v>11</v>
      </c>
      <c r="C16" s="142" t="s">
        <v>289</v>
      </c>
      <c r="D16" s="446" t="s">
        <v>319</v>
      </c>
      <c r="E16" s="455">
        <v>1</v>
      </c>
      <c r="F16" s="451">
        <v>1</v>
      </c>
      <c r="G16" s="459">
        <f t="shared" si="3"/>
        <v>0</v>
      </c>
      <c r="H16" s="201"/>
      <c r="I16" s="201"/>
      <c r="J16" s="202"/>
      <c r="K16" s="203">
        <v>4</v>
      </c>
      <c r="L16" s="203">
        <v>1</v>
      </c>
      <c r="M16" s="203">
        <v>8</v>
      </c>
      <c r="N16" s="203">
        <v>2</v>
      </c>
      <c r="O16" s="203">
        <v>12</v>
      </c>
      <c r="P16" s="203">
        <v>2</v>
      </c>
      <c r="Q16" s="203">
        <v>4</v>
      </c>
      <c r="R16" s="203">
        <v>1</v>
      </c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7">
        <f t="shared" si="4"/>
        <v>28</v>
      </c>
      <c r="AF16" s="208">
        <f t="shared" si="5"/>
        <v>6</v>
      </c>
      <c r="AG16" s="209">
        <f t="shared" si="0"/>
        <v>0.21428571428571427</v>
      </c>
    </row>
    <row r="17" spans="1:201" s="147" customFormat="1" ht="102" x14ac:dyDescent="0.65">
      <c r="A17" s="141"/>
      <c r="B17" s="166">
        <v>12</v>
      </c>
      <c r="C17" s="442" t="s">
        <v>307</v>
      </c>
      <c r="D17" s="447" t="s">
        <v>320</v>
      </c>
      <c r="E17" s="456">
        <v>8</v>
      </c>
      <c r="F17" s="452">
        <v>1</v>
      </c>
      <c r="G17" s="459">
        <f t="shared" si="3"/>
        <v>7</v>
      </c>
      <c r="H17" s="201"/>
      <c r="I17" s="201"/>
      <c r="J17" s="202"/>
      <c r="K17" s="203">
        <v>7</v>
      </c>
      <c r="L17" s="203">
        <v>0</v>
      </c>
      <c r="M17" s="203">
        <v>5</v>
      </c>
      <c r="N17" s="203">
        <v>0</v>
      </c>
      <c r="O17" s="203">
        <v>5</v>
      </c>
      <c r="P17" s="203">
        <v>2</v>
      </c>
      <c r="Q17" s="203">
        <v>4</v>
      </c>
      <c r="R17" s="203">
        <v>0</v>
      </c>
      <c r="S17" s="203">
        <v>0</v>
      </c>
      <c r="T17" s="203">
        <v>0</v>
      </c>
      <c r="U17" s="203">
        <v>0</v>
      </c>
      <c r="V17" s="203">
        <v>0</v>
      </c>
      <c r="W17" s="203">
        <v>0</v>
      </c>
      <c r="X17" s="203">
        <v>0</v>
      </c>
      <c r="Y17" s="203">
        <v>0</v>
      </c>
      <c r="Z17" s="203">
        <v>0</v>
      </c>
      <c r="AA17" s="203">
        <v>0</v>
      </c>
      <c r="AB17" s="203">
        <v>0</v>
      </c>
      <c r="AC17" s="203">
        <v>18</v>
      </c>
      <c r="AD17" s="203">
        <v>2</v>
      </c>
      <c r="AE17" s="207">
        <f t="shared" si="4"/>
        <v>39</v>
      </c>
      <c r="AF17" s="208">
        <f t="shared" si="5"/>
        <v>4</v>
      </c>
      <c r="AG17" s="209">
        <f t="shared" si="0"/>
        <v>0.10256410256410256</v>
      </c>
    </row>
    <row r="18" spans="1:201" s="147" customFormat="1" ht="23.45" customHeight="1" x14ac:dyDescent="0.65">
      <c r="A18" s="141"/>
      <c r="B18" s="166">
        <v>13</v>
      </c>
      <c r="C18" s="142" t="s">
        <v>302</v>
      </c>
      <c r="D18" s="446" t="s">
        <v>321</v>
      </c>
      <c r="E18" s="455">
        <v>2</v>
      </c>
      <c r="F18" s="451">
        <v>1</v>
      </c>
      <c r="G18" s="459">
        <f t="shared" si="3"/>
        <v>1</v>
      </c>
      <c r="H18" s="201"/>
      <c r="I18" s="201"/>
      <c r="J18" s="202"/>
      <c r="K18" s="203">
        <v>11</v>
      </c>
      <c r="L18" s="203">
        <v>1</v>
      </c>
      <c r="M18" s="203">
        <v>7</v>
      </c>
      <c r="N18" s="203">
        <v>1</v>
      </c>
      <c r="O18" s="203">
        <v>16</v>
      </c>
      <c r="P18" s="203">
        <v>3</v>
      </c>
      <c r="Q18" s="203">
        <v>7</v>
      </c>
      <c r="R18" s="203">
        <v>2</v>
      </c>
      <c r="S18" s="203">
        <v>8</v>
      </c>
      <c r="T18" s="203">
        <v>2</v>
      </c>
      <c r="U18" s="203"/>
      <c r="V18" s="203"/>
      <c r="W18" s="203"/>
      <c r="X18" s="203"/>
      <c r="Y18" s="203"/>
      <c r="Z18" s="203"/>
      <c r="AA18" s="203">
        <v>11</v>
      </c>
      <c r="AB18" s="203">
        <v>0</v>
      </c>
      <c r="AC18" s="203">
        <v>18</v>
      </c>
      <c r="AD18" s="203">
        <v>1</v>
      </c>
      <c r="AE18" s="207">
        <f t="shared" si="4"/>
        <v>78</v>
      </c>
      <c r="AF18" s="208">
        <f t="shared" si="5"/>
        <v>10</v>
      </c>
      <c r="AG18" s="209">
        <f t="shared" si="0"/>
        <v>0.12820512820512819</v>
      </c>
    </row>
    <row r="19" spans="1:201" s="147" customFormat="1" ht="23.45" customHeight="1" thickBot="1" x14ac:dyDescent="0.7">
      <c r="A19" s="141"/>
      <c r="B19" s="166">
        <v>14</v>
      </c>
      <c r="C19" s="142" t="s">
        <v>290</v>
      </c>
      <c r="D19" s="446" t="s">
        <v>322</v>
      </c>
      <c r="E19" s="455">
        <v>4</v>
      </c>
      <c r="F19" s="451">
        <v>2</v>
      </c>
      <c r="G19" s="459">
        <f t="shared" si="3"/>
        <v>2</v>
      </c>
      <c r="H19" s="201"/>
      <c r="I19" s="201"/>
      <c r="J19" s="202"/>
      <c r="K19" s="396">
        <f>10+10</f>
        <v>20</v>
      </c>
      <c r="L19" s="396">
        <f>2+2</f>
        <v>4</v>
      </c>
      <c r="M19" s="396">
        <f>4+4</f>
        <v>8</v>
      </c>
      <c r="N19" s="396">
        <f>0+0</f>
        <v>0</v>
      </c>
      <c r="O19" s="203">
        <f>32+32</f>
        <v>64</v>
      </c>
      <c r="P19" s="203">
        <f>4+5</f>
        <v>9</v>
      </c>
      <c r="Q19" s="203">
        <f>6+7</f>
        <v>13</v>
      </c>
      <c r="R19" s="203">
        <f>3+2</f>
        <v>5</v>
      </c>
      <c r="S19" s="203">
        <f>SUM(KPT!O107,TAK!O107,TBK!O107,KPC!O107)</f>
        <v>0</v>
      </c>
      <c r="T19" s="203">
        <f>SUM(KPT!P107,TAK!P107,TBK!P107,KPC!P107)</f>
        <v>0</v>
      </c>
      <c r="U19" s="203">
        <f>SUM(KPT!Q107,TAK!Q107,TBK!Q107,KPC!Q107)</f>
        <v>0</v>
      </c>
      <c r="V19" s="203">
        <f>SUM(KPT!R107,TAK!R107,TBK!R107,KPC!R107)</f>
        <v>0</v>
      </c>
      <c r="W19" s="203">
        <f>SUM(KPT!S107,TAK!S107,TBK!S107,KPC!S107)</f>
        <v>0</v>
      </c>
      <c r="X19" s="203">
        <f>SUM(KPT!T107,TAK!T107,TBK!T107,KPC!T107)</f>
        <v>0</v>
      </c>
      <c r="Y19" s="203">
        <f>SUM(KPT!U107,TAK!U107,TBK!U107,KPC!U107)</f>
        <v>0</v>
      </c>
      <c r="Z19" s="203">
        <f>SUM(KPT!V107,TAK!V107,TBK!V107,KPC!V107)</f>
        <v>0</v>
      </c>
      <c r="AA19" s="203">
        <f>SUM(KPT!W107,TAK!W107,TBK!W107,KPC!W107)</f>
        <v>0</v>
      </c>
      <c r="AB19" s="203">
        <f>SUM(KPT!X107,TAK!X107,TBK!X107,KPC!X107)</f>
        <v>0</v>
      </c>
      <c r="AC19" s="203">
        <f>14+15</f>
        <v>29</v>
      </c>
      <c r="AD19" s="203">
        <v>4</v>
      </c>
      <c r="AE19" s="207">
        <f t="shared" si="2"/>
        <v>134</v>
      </c>
      <c r="AF19" s="208">
        <f t="shared" si="2"/>
        <v>22</v>
      </c>
      <c r="AG19" s="209">
        <f t="shared" si="0"/>
        <v>0.16417910447761194</v>
      </c>
    </row>
    <row r="20" spans="1:201" s="159" customFormat="1" ht="29.1" customHeight="1" thickTop="1" thickBot="1" x14ac:dyDescent="0.35">
      <c r="A20" s="343"/>
      <c r="B20" s="397"/>
      <c r="C20" s="398" t="s">
        <v>65</v>
      </c>
      <c r="D20" s="443"/>
      <c r="E20" s="443"/>
      <c r="F20" s="443"/>
      <c r="G20" s="443"/>
      <c r="H20" s="399"/>
      <c r="I20" s="399"/>
      <c r="J20" s="399"/>
      <c r="K20" s="400">
        <f t="shared" ref="K20:AF20" si="6">SUM(K7:K19)</f>
        <v>42</v>
      </c>
      <c r="L20" s="400">
        <f t="shared" si="6"/>
        <v>6</v>
      </c>
      <c r="M20" s="400">
        <f t="shared" si="6"/>
        <v>28</v>
      </c>
      <c r="N20" s="400">
        <f t="shared" si="6"/>
        <v>3</v>
      </c>
      <c r="O20" s="400">
        <f t="shared" si="6"/>
        <v>355</v>
      </c>
      <c r="P20" s="400">
        <f t="shared" si="6"/>
        <v>78</v>
      </c>
      <c r="Q20" s="400">
        <f t="shared" si="6"/>
        <v>35</v>
      </c>
      <c r="R20" s="400">
        <f t="shared" si="6"/>
        <v>8</v>
      </c>
      <c r="S20" s="400">
        <f t="shared" si="6"/>
        <v>106</v>
      </c>
      <c r="T20" s="400">
        <f t="shared" si="6"/>
        <v>5</v>
      </c>
      <c r="U20" s="400">
        <f t="shared" si="6"/>
        <v>72</v>
      </c>
      <c r="V20" s="400">
        <f t="shared" si="6"/>
        <v>44</v>
      </c>
      <c r="W20" s="400">
        <f t="shared" si="6"/>
        <v>132</v>
      </c>
      <c r="X20" s="400">
        <f t="shared" si="6"/>
        <v>65</v>
      </c>
      <c r="Y20" s="400">
        <f t="shared" si="6"/>
        <v>146</v>
      </c>
      <c r="Z20" s="400">
        <f t="shared" si="6"/>
        <v>80</v>
      </c>
      <c r="AA20" s="400">
        <f t="shared" si="6"/>
        <v>1312</v>
      </c>
      <c r="AB20" s="400">
        <f t="shared" si="6"/>
        <v>765</v>
      </c>
      <c r="AC20" s="400">
        <f t="shared" si="6"/>
        <v>83</v>
      </c>
      <c r="AD20" s="400">
        <f t="shared" si="6"/>
        <v>11</v>
      </c>
      <c r="AE20" s="401">
        <f t="shared" si="6"/>
        <v>2311</v>
      </c>
      <c r="AF20" s="401">
        <f t="shared" si="6"/>
        <v>1065</v>
      </c>
      <c r="AG20" s="402">
        <f t="shared" ref="AG20" si="7">AF20/AE20</f>
        <v>0.46083946343574211</v>
      </c>
    </row>
    <row r="21" spans="1:201" s="147" customFormat="1" ht="17.25" thickTop="1" x14ac:dyDescent="0.3">
      <c r="A21" s="140"/>
      <c r="B21" s="155"/>
      <c r="I21" s="155"/>
      <c r="J21" s="155"/>
      <c r="K21" s="226"/>
      <c r="L21" s="156"/>
      <c r="M21" s="226"/>
      <c r="N21" s="156"/>
      <c r="O21" s="226"/>
      <c r="P21" s="156"/>
      <c r="Q21" s="226"/>
      <c r="R21" s="156"/>
      <c r="S21" s="226"/>
      <c r="T21" s="156"/>
      <c r="U21" s="156"/>
      <c r="V21" s="156"/>
      <c r="W21" s="156"/>
      <c r="X21" s="156"/>
      <c r="Y21" s="226"/>
      <c r="Z21" s="156"/>
      <c r="AA21" s="156"/>
      <c r="AB21" s="156"/>
      <c r="AC21" s="226"/>
      <c r="AD21" s="156"/>
      <c r="AE21" s="157"/>
      <c r="AF21" s="155"/>
    </row>
    <row r="28" spans="1:201" s="158" customFormat="1" x14ac:dyDescent="0.3">
      <c r="B28" s="155"/>
      <c r="C28" s="147"/>
      <c r="D28" s="147"/>
      <c r="E28" s="147"/>
      <c r="F28" s="147"/>
      <c r="G28" s="147"/>
      <c r="H28" s="147"/>
      <c r="I28" s="155"/>
      <c r="J28" s="155"/>
      <c r="K28" s="226"/>
      <c r="L28" s="156"/>
      <c r="M28" s="226"/>
      <c r="N28" s="156"/>
      <c r="O28" s="226"/>
      <c r="P28" s="156"/>
      <c r="Q28" s="226"/>
      <c r="R28" s="156"/>
      <c r="S28" s="226"/>
      <c r="T28" s="156"/>
      <c r="U28" s="156"/>
      <c r="V28" s="156"/>
      <c r="W28" s="156"/>
      <c r="X28" s="156"/>
      <c r="Y28" s="226"/>
      <c r="Z28" s="156"/>
      <c r="AA28" s="156"/>
      <c r="AB28" s="156"/>
      <c r="AC28" s="226"/>
      <c r="AD28" s="156"/>
      <c r="AE28" s="157"/>
      <c r="AF28" s="155"/>
      <c r="AG28" s="147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  <c r="CD28" s="165"/>
      <c r="CE28" s="165"/>
      <c r="CF28" s="165"/>
      <c r="CG28" s="165"/>
      <c r="CH28" s="165"/>
      <c r="CI28" s="165"/>
      <c r="CJ28" s="165"/>
      <c r="CK28" s="165"/>
      <c r="CL28" s="165"/>
      <c r="CM28" s="165"/>
      <c r="CN28" s="165"/>
      <c r="CO28" s="165"/>
      <c r="CP28" s="165"/>
      <c r="CQ28" s="165"/>
      <c r="CR28" s="165"/>
      <c r="CS28" s="165"/>
      <c r="CT28" s="165"/>
      <c r="CU28" s="165"/>
      <c r="CV28" s="165"/>
      <c r="CW28" s="165"/>
      <c r="CX28" s="165"/>
      <c r="CY28" s="165"/>
      <c r="CZ28" s="165"/>
      <c r="DA28" s="165"/>
      <c r="DB28" s="165"/>
      <c r="DC28" s="165"/>
      <c r="DD28" s="165"/>
      <c r="DE28" s="165"/>
      <c r="DF28" s="165"/>
      <c r="DG28" s="165"/>
      <c r="DH28" s="165"/>
      <c r="DI28" s="165"/>
      <c r="DJ28" s="165"/>
      <c r="DK28" s="165"/>
      <c r="DL28" s="165"/>
      <c r="DM28" s="165"/>
      <c r="DN28" s="165"/>
      <c r="DO28" s="165"/>
      <c r="DP28" s="165"/>
      <c r="DQ28" s="165"/>
      <c r="DR28" s="165"/>
      <c r="DS28" s="165"/>
      <c r="DT28" s="165"/>
      <c r="DU28" s="165"/>
      <c r="DV28" s="165"/>
      <c r="DW28" s="165"/>
      <c r="DX28" s="165"/>
      <c r="DY28" s="165"/>
      <c r="DZ28" s="165"/>
      <c r="EA28" s="165"/>
      <c r="EB28" s="165"/>
      <c r="EC28" s="165"/>
      <c r="ED28" s="165"/>
      <c r="EE28" s="165"/>
      <c r="EF28" s="165"/>
      <c r="EG28" s="165"/>
      <c r="EH28" s="165"/>
      <c r="EI28" s="165"/>
      <c r="EJ28" s="165"/>
      <c r="EK28" s="165"/>
      <c r="EL28" s="165"/>
      <c r="EM28" s="165"/>
      <c r="EN28" s="165"/>
      <c r="EO28" s="165"/>
      <c r="EP28" s="165"/>
      <c r="EQ28" s="165"/>
      <c r="ER28" s="165"/>
      <c r="ES28" s="165"/>
      <c r="ET28" s="165"/>
      <c r="EU28" s="165"/>
      <c r="EV28" s="165"/>
      <c r="EW28" s="165"/>
      <c r="EX28" s="165"/>
      <c r="EY28" s="165"/>
      <c r="EZ28" s="165"/>
      <c r="FA28" s="165"/>
      <c r="FB28" s="165"/>
      <c r="FC28" s="165"/>
      <c r="FD28" s="165"/>
      <c r="FE28" s="165"/>
      <c r="FF28" s="165"/>
      <c r="FG28" s="165"/>
      <c r="FH28" s="165"/>
      <c r="FI28" s="165"/>
      <c r="FJ28" s="165"/>
      <c r="FK28" s="165"/>
      <c r="FL28" s="165"/>
      <c r="FM28" s="165"/>
      <c r="FN28" s="165"/>
      <c r="FO28" s="165"/>
      <c r="FP28" s="165"/>
      <c r="FQ28" s="165"/>
      <c r="FR28" s="165"/>
      <c r="FS28" s="165"/>
      <c r="FT28" s="165"/>
      <c r="FU28" s="165"/>
      <c r="FV28" s="165"/>
      <c r="FW28" s="165"/>
      <c r="FX28" s="165"/>
      <c r="FY28" s="165"/>
      <c r="FZ28" s="165"/>
      <c r="GA28" s="165"/>
      <c r="GB28" s="165"/>
      <c r="GC28" s="165"/>
      <c r="GD28" s="165"/>
      <c r="GE28" s="165"/>
      <c r="GF28" s="165"/>
      <c r="GG28" s="165"/>
      <c r="GH28" s="165"/>
      <c r="GI28" s="165"/>
      <c r="GJ28" s="165"/>
      <c r="GK28" s="165"/>
      <c r="GL28" s="165"/>
      <c r="GM28" s="165"/>
      <c r="GN28" s="165"/>
      <c r="GO28" s="165"/>
      <c r="GP28" s="165"/>
      <c r="GQ28" s="165"/>
      <c r="GR28" s="165"/>
      <c r="GS28" s="165"/>
    </row>
  </sheetData>
  <mergeCells count="29">
    <mergeCell ref="O3:P3"/>
    <mergeCell ref="A3:B5"/>
    <mergeCell ref="C3:C5"/>
    <mergeCell ref="H3:I3"/>
    <mergeCell ref="J3:J5"/>
    <mergeCell ref="K3:N3"/>
    <mergeCell ref="H4:H5"/>
    <mergeCell ref="I4:I5"/>
    <mergeCell ref="K4:L4"/>
    <mergeCell ref="M4:N4"/>
    <mergeCell ref="O4:P4"/>
    <mergeCell ref="D3:D5"/>
    <mergeCell ref="E3:E5"/>
    <mergeCell ref="F3:F5"/>
    <mergeCell ref="G3:G5"/>
    <mergeCell ref="Q3:R3"/>
    <mergeCell ref="S3:T3"/>
    <mergeCell ref="U3:AB3"/>
    <mergeCell ref="AC3:AD4"/>
    <mergeCell ref="AE3:AG3"/>
    <mergeCell ref="AE4:AE5"/>
    <mergeCell ref="AF4:AF5"/>
    <mergeCell ref="AG4:AG5"/>
    <mergeCell ref="Q4:R4"/>
    <mergeCell ref="S4:T4"/>
    <mergeCell ref="U4:V4"/>
    <mergeCell ref="W4:X4"/>
    <mergeCell ref="Y4:Z4"/>
    <mergeCell ref="AA4:AB4"/>
  </mergeCells>
  <pageMargins left="0.25" right="0.25" top="0.5" bottom="0.5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11"/>
  <sheetViews>
    <sheetView zoomScale="115" zoomScaleNormal="115" workbookViewId="0">
      <selection activeCell="D14" sqref="D14"/>
    </sheetView>
  </sheetViews>
  <sheetFormatPr defaultColWidth="9.140625" defaultRowHeight="15.75" x14ac:dyDescent="0.25"/>
  <cols>
    <col min="1" max="1" width="4.85546875" style="289" bestFit="1" customWidth="1"/>
    <col min="2" max="2" width="54.85546875" style="253" bestFit="1" customWidth="1"/>
    <col min="3" max="3" width="9.5703125" style="252" bestFit="1" customWidth="1"/>
    <col min="4" max="4" width="11" style="252" bestFit="1" customWidth="1"/>
    <col min="5" max="5" width="9.7109375" style="252" bestFit="1" customWidth="1"/>
    <col min="6" max="6" width="12.5703125" style="252" customWidth="1"/>
    <col min="7" max="7" width="9.5703125" style="252" customWidth="1"/>
    <col min="8" max="8" width="8.85546875" style="252" customWidth="1"/>
    <col min="9" max="10" width="12.5703125" style="252" customWidth="1"/>
    <col min="11" max="11" width="12.28515625" style="252" bestFit="1" customWidth="1"/>
    <col min="12" max="16384" width="9.140625" style="253"/>
  </cols>
  <sheetData>
    <row r="1" spans="1:11" ht="26.25" thickBot="1" x14ac:dyDescent="0.3">
      <c r="A1" s="248" t="s">
        <v>75</v>
      </c>
      <c r="B1" s="249"/>
      <c r="C1" s="250"/>
      <c r="D1" s="251"/>
      <c r="E1" s="251"/>
      <c r="F1" s="250"/>
      <c r="G1" s="250"/>
      <c r="H1" s="249"/>
      <c r="I1" s="250"/>
    </row>
    <row r="2" spans="1:11" s="290" customFormat="1" ht="26.25" thickTop="1" x14ac:dyDescent="0.7">
      <c r="A2" s="595" t="s">
        <v>60</v>
      </c>
      <c r="B2" s="598" t="s">
        <v>61</v>
      </c>
      <c r="C2" s="601" t="s">
        <v>94</v>
      </c>
      <c r="D2" s="602"/>
      <c r="E2" s="603"/>
      <c r="F2" s="591" t="s">
        <v>92</v>
      </c>
      <c r="G2" s="591"/>
      <c r="H2" s="592"/>
      <c r="I2" s="590" t="s">
        <v>93</v>
      </c>
      <c r="J2" s="591"/>
      <c r="K2" s="592"/>
    </row>
    <row r="3" spans="1:11" s="290" customFormat="1" ht="25.5" x14ac:dyDescent="0.7">
      <c r="A3" s="596"/>
      <c r="B3" s="599"/>
      <c r="C3" s="604" t="s">
        <v>87</v>
      </c>
      <c r="D3" s="606" t="s">
        <v>88</v>
      </c>
      <c r="E3" s="588" t="s">
        <v>89</v>
      </c>
      <c r="F3" s="291" t="s">
        <v>87</v>
      </c>
      <c r="G3" s="593" t="s">
        <v>88</v>
      </c>
      <c r="H3" s="594"/>
      <c r="I3" s="604" t="s">
        <v>87</v>
      </c>
      <c r="J3" s="606" t="s">
        <v>88</v>
      </c>
      <c r="K3" s="588" t="s">
        <v>89</v>
      </c>
    </row>
    <row r="4" spans="1:11" s="290" customFormat="1" ht="26.25" thickBot="1" x14ac:dyDescent="0.75">
      <c r="A4" s="597"/>
      <c r="B4" s="600"/>
      <c r="C4" s="605"/>
      <c r="D4" s="597"/>
      <c r="E4" s="589"/>
      <c r="F4" s="292" t="s">
        <v>69</v>
      </c>
      <c r="G4" s="293" t="s">
        <v>69</v>
      </c>
      <c r="H4" s="294" t="s">
        <v>70</v>
      </c>
      <c r="I4" s="605"/>
      <c r="J4" s="597"/>
      <c r="K4" s="589"/>
    </row>
    <row r="5" spans="1:11" ht="25.5" customHeight="1" thickTop="1" x14ac:dyDescent="0.7">
      <c r="A5" s="254">
        <v>1</v>
      </c>
      <c r="B5" s="255" t="s">
        <v>90</v>
      </c>
      <c r="C5" s="90">
        <f>COUNT(KPC!B7:B31,KPC!B33:B46,KPC!B48:B55,KPC!B57:B65)</f>
        <v>56</v>
      </c>
      <c r="D5" s="256">
        <f>COUNT(KPC!#REF!,KPC!#REF!,KPC!#REF!,KPC!#REF!)</f>
        <v>0</v>
      </c>
      <c r="E5" s="257">
        <f>C5-D5</f>
        <v>56</v>
      </c>
      <c r="F5" s="90">
        <f>C5*25</f>
        <v>1400</v>
      </c>
      <c r="G5" s="258">
        <f>KPC!AA6</f>
        <v>145</v>
      </c>
      <c r="H5" s="259">
        <f>KPC!AB6</f>
        <v>74</v>
      </c>
      <c r="I5" s="260">
        <f>C5*1560</f>
        <v>87360</v>
      </c>
      <c r="J5" s="261">
        <v>0</v>
      </c>
      <c r="K5" s="262">
        <f>I5-J5</f>
        <v>87360</v>
      </c>
    </row>
    <row r="6" spans="1:11" ht="25.5" customHeight="1" x14ac:dyDescent="0.7">
      <c r="A6" s="263">
        <v>2</v>
      </c>
      <c r="B6" s="264" t="s">
        <v>91</v>
      </c>
      <c r="C6" s="265">
        <f>COUNT(KPC!#REF!,KPC!#REF!,KPC!#REF!,KPC!#REF!)</f>
        <v>0</v>
      </c>
      <c r="D6" s="266">
        <f>COUNT(KPC!#REF!,KPC!#REF!,KPC!#REF!,KPC!#REF!)</f>
        <v>0</v>
      </c>
      <c r="E6" s="267">
        <f>C6-D6</f>
        <v>0</v>
      </c>
      <c r="F6" s="265">
        <f>C6*25</f>
        <v>0</v>
      </c>
      <c r="G6" s="268" t="e">
        <f>KPC!#REF!</f>
        <v>#REF!</v>
      </c>
      <c r="H6" s="269" t="e">
        <f>KPC!#REF!</f>
        <v>#REF!</v>
      </c>
      <c r="I6" s="270">
        <f>C6*1560</f>
        <v>0</v>
      </c>
      <c r="J6" s="271">
        <v>0</v>
      </c>
      <c r="K6" s="262">
        <f>I6-J6</f>
        <v>0</v>
      </c>
    </row>
    <row r="7" spans="1:11" ht="25.5" customHeight="1" x14ac:dyDescent="0.7">
      <c r="A7" s="263">
        <v>3</v>
      </c>
      <c r="B7" s="264" t="s">
        <v>84</v>
      </c>
      <c r="C7" s="265">
        <f>COUNT(KPC!#REF!,KPC!#REF!,KPC!#REF!,KPC!#REF!)</f>
        <v>0</v>
      </c>
      <c r="D7" s="266">
        <f>COUNT(KPC!#REF!,KPC!#REF!,KPC!#REF!,KPC!#REF!)</f>
        <v>0</v>
      </c>
      <c r="E7" s="267">
        <f>C7-D7</f>
        <v>0</v>
      </c>
      <c r="F7" s="265">
        <f>C7*25</f>
        <v>0</v>
      </c>
      <c r="G7" s="268" t="e">
        <f>KPC!#REF!</f>
        <v>#REF!</v>
      </c>
      <c r="H7" s="269" t="e">
        <f>KPC!#REF!</f>
        <v>#REF!</v>
      </c>
      <c r="I7" s="270">
        <f>C7*1560</f>
        <v>0</v>
      </c>
      <c r="J7" s="271">
        <v>0</v>
      </c>
      <c r="K7" s="262">
        <f>I7-J7</f>
        <v>0</v>
      </c>
    </row>
    <row r="8" spans="1:11" ht="25.5" customHeight="1" x14ac:dyDescent="0.7">
      <c r="A8" s="263">
        <v>4</v>
      </c>
      <c r="B8" s="264" t="s">
        <v>85</v>
      </c>
      <c r="C8" s="265">
        <f>COUNT(KPC!#REF!,KPC!#REF!,KPC!#REF!,KPC!#REF!)</f>
        <v>0</v>
      </c>
      <c r="D8" s="266">
        <f>COUNT(KPC!#REF!,KPC!#REF!,KPC!#REF!,KPC!#REF!)</f>
        <v>0</v>
      </c>
      <c r="E8" s="267">
        <f>C8-D8</f>
        <v>0</v>
      </c>
      <c r="F8" s="265">
        <f>C8*25</f>
        <v>0</v>
      </c>
      <c r="G8" s="268" t="e">
        <f>KPC!#REF!</f>
        <v>#REF!</v>
      </c>
      <c r="H8" s="269" t="e">
        <f>KPC!#REF!</f>
        <v>#REF!</v>
      </c>
      <c r="I8" s="270">
        <f>C8*1560</f>
        <v>0</v>
      </c>
      <c r="J8" s="271">
        <v>0</v>
      </c>
      <c r="K8" s="262">
        <f>I8-J8</f>
        <v>0</v>
      </c>
    </row>
    <row r="9" spans="1:11" ht="25.5" customHeight="1" thickBot="1" x14ac:dyDescent="0.75">
      <c r="A9" s="272">
        <v>5</v>
      </c>
      <c r="B9" s="273" t="s">
        <v>86</v>
      </c>
      <c r="C9" s="92">
        <f>COUNT(KPC!#REF!,KPC!#REF!,KPC!#REF!,KPC!#REF!)</f>
        <v>0</v>
      </c>
      <c r="D9" s="274">
        <f>COUNT(KPC!#REF!,KPC!#REF!,KPC!#REF!,KPC!#REF!)</f>
        <v>0</v>
      </c>
      <c r="E9" s="275">
        <f>C9-D9</f>
        <v>0</v>
      </c>
      <c r="F9" s="92">
        <f>C9*25</f>
        <v>0</v>
      </c>
      <c r="G9" s="276" t="e">
        <f>KPC!#REF!</f>
        <v>#REF!</v>
      </c>
      <c r="H9" s="277" t="e">
        <f>KPC!#REF!</f>
        <v>#REF!</v>
      </c>
      <c r="I9" s="278">
        <f>C9*1560</f>
        <v>0</v>
      </c>
      <c r="J9" s="279">
        <v>0</v>
      </c>
      <c r="K9" s="262">
        <f>I9-J9</f>
        <v>0</v>
      </c>
    </row>
    <row r="10" spans="1:11" ht="25.5" customHeight="1" thickTop="1" thickBot="1" x14ac:dyDescent="0.75">
      <c r="A10" s="280"/>
      <c r="B10" s="281" t="s">
        <v>65</v>
      </c>
      <c r="C10" s="282">
        <f>SUM(C5:C9)</f>
        <v>56</v>
      </c>
      <c r="D10" s="283">
        <f t="shared" ref="D10:K10" si="0">SUM(D5:D9)</f>
        <v>0</v>
      </c>
      <c r="E10" s="284">
        <f t="shared" si="0"/>
        <v>56</v>
      </c>
      <c r="F10" s="285">
        <f t="shared" si="0"/>
        <v>1400</v>
      </c>
      <c r="G10" s="283" t="e">
        <f>SUM(G5:G9)</f>
        <v>#REF!</v>
      </c>
      <c r="H10" s="284" t="e">
        <f>SUM(H5:H9)</f>
        <v>#REF!</v>
      </c>
      <c r="I10" s="286">
        <f t="shared" si="0"/>
        <v>87360</v>
      </c>
      <c r="J10" s="287">
        <f t="shared" si="0"/>
        <v>0</v>
      </c>
      <c r="K10" s="288">
        <f t="shared" si="0"/>
        <v>87360</v>
      </c>
    </row>
    <row r="11" spans="1:11" ht="15.75" customHeight="1" thickTop="1" x14ac:dyDescent="0.25"/>
  </sheetData>
  <mergeCells count="12">
    <mergeCell ref="K3:K4"/>
    <mergeCell ref="I2:K2"/>
    <mergeCell ref="F2:H2"/>
    <mergeCell ref="G3:H3"/>
    <mergeCell ref="A2:A4"/>
    <mergeCell ref="B2:B4"/>
    <mergeCell ref="C2:E2"/>
    <mergeCell ref="C3:C4"/>
    <mergeCell ref="D3:D4"/>
    <mergeCell ref="E3:E4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46"/>
  <sheetViews>
    <sheetView showGridLines="0" topLeftCell="A16" zoomScale="90" zoomScaleNormal="90" zoomScalePageLayoutView="85" workbookViewId="0">
      <selection activeCell="F17" sqref="F17"/>
    </sheetView>
  </sheetViews>
  <sheetFormatPr defaultColWidth="9.140625" defaultRowHeight="15.75" x14ac:dyDescent="0.25"/>
  <cols>
    <col min="1" max="1" width="4.42578125" style="14" customWidth="1"/>
    <col min="2" max="2" width="43.140625" style="3" customWidth="1"/>
    <col min="3" max="3" width="5.28515625" style="3" customWidth="1"/>
    <col min="4" max="4" width="9" style="3" customWidth="1"/>
    <col min="5" max="5" width="9.7109375" style="14" customWidth="1"/>
    <col min="6" max="6" width="14.28515625" style="14" customWidth="1"/>
    <col min="7" max="15" width="6" style="15" customWidth="1"/>
    <col min="16" max="16" width="6" style="16" customWidth="1"/>
    <col min="17" max="17" width="6" style="15" customWidth="1"/>
    <col min="18" max="18" width="6" style="16" customWidth="1"/>
    <col min="19" max="20" width="6" style="13" customWidth="1"/>
    <col min="21" max="21" width="6" style="15" customWidth="1"/>
    <col min="22" max="22" width="6" style="16" customWidth="1"/>
    <col min="23" max="23" width="6" style="15" customWidth="1"/>
    <col min="24" max="24" width="6" style="13" customWidth="1"/>
    <col min="25" max="25" width="6.85546875" style="13" customWidth="1"/>
    <col min="26" max="16384" width="9.140625" style="3"/>
  </cols>
  <sheetData>
    <row r="1" spans="1:25" ht="14.25" customHeight="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6"/>
      <c r="X1" s="1"/>
      <c r="Y1" s="1"/>
    </row>
    <row r="2" spans="1:25" ht="14.2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7"/>
      <c r="X2" s="2"/>
      <c r="Y2" s="2"/>
    </row>
    <row r="3" spans="1:25" ht="32.25" customHeight="1" thickTop="1" x14ac:dyDescent="0.25">
      <c r="A3" s="471" t="str">
        <f>'Kampot '!A3</f>
        <v>No.</v>
      </c>
      <c r="B3" s="472" t="s">
        <v>3</v>
      </c>
      <c r="C3" s="482" t="s">
        <v>58</v>
      </c>
      <c r="D3" s="461" t="s">
        <v>4</v>
      </c>
      <c r="E3" s="463"/>
      <c r="F3" s="477" t="s">
        <v>2</v>
      </c>
      <c r="G3" s="461" t="s">
        <v>15</v>
      </c>
      <c r="H3" s="479"/>
      <c r="I3" s="479"/>
      <c r="J3" s="479"/>
      <c r="K3" s="461" t="s">
        <v>21</v>
      </c>
      <c r="L3" s="480"/>
      <c r="M3" s="460" t="s">
        <v>11</v>
      </c>
      <c r="N3" s="460"/>
      <c r="O3" s="460" t="s">
        <v>12</v>
      </c>
      <c r="P3" s="460"/>
      <c r="Q3" s="460" t="s">
        <v>16</v>
      </c>
      <c r="R3" s="460"/>
      <c r="S3" s="460"/>
      <c r="T3" s="460"/>
      <c r="U3" s="466" t="s">
        <v>13</v>
      </c>
      <c r="V3" s="467"/>
      <c r="W3" s="461" t="s">
        <v>20</v>
      </c>
      <c r="X3" s="462"/>
      <c r="Y3" s="463"/>
    </row>
    <row r="4" spans="1:25" ht="14.25" customHeight="1" x14ac:dyDescent="0.25">
      <c r="A4" s="472"/>
      <c r="B4" s="472"/>
      <c r="C4" s="483"/>
      <c r="D4" s="473" t="s">
        <v>5</v>
      </c>
      <c r="E4" s="475" t="s">
        <v>6</v>
      </c>
      <c r="F4" s="478"/>
      <c r="G4" s="481" t="s">
        <v>7</v>
      </c>
      <c r="H4" s="481"/>
      <c r="I4" s="481" t="s">
        <v>8</v>
      </c>
      <c r="J4" s="481"/>
      <c r="K4" s="481" t="s">
        <v>14</v>
      </c>
      <c r="L4" s="481"/>
      <c r="M4" s="470" t="s">
        <v>17</v>
      </c>
      <c r="N4" s="470"/>
      <c r="O4" s="470" t="s">
        <v>18</v>
      </c>
      <c r="P4" s="470"/>
      <c r="Q4" s="470" t="s">
        <v>19</v>
      </c>
      <c r="R4" s="470"/>
      <c r="S4" s="470" t="s">
        <v>10</v>
      </c>
      <c r="T4" s="470"/>
      <c r="U4" s="468" t="s">
        <v>30</v>
      </c>
      <c r="V4" s="469"/>
      <c r="W4" s="464" t="s">
        <v>28</v>
      </c>
      <c r="X4" s="464" t="s">
        <v>56</v>
      </c>
      <c r="Y4" s="464" t="s">
        <v>29</v>
      </c>
    </row>
    <row r="5" spans="1:25" ht="16.5" thickBot="1" x14ac:dyDescent="0.3">
      <c r="A5" s="465"/>
      <c r="B5" s="465"/>
      <c r="C5" s="484"/>
      <c r="D5" s="474"/>
      <c r="E5" s="476"/>
      <c r="F5" s="476"/>
      <c r="G5" s="43" t="s">
        <v>0</v>
      </c>
      <c r="H5" s="44" t="s">
        <v>9</v>
      </c>
      <c r="I5" s="43" t="s">
        <v>0</v>
      </c>
      <c r="J5" s="44" t="s">
        <v>9</v>
      </c>
      <c r="K5" s="43" t="s">
        <v>0</v>
      </c>
      <c r="L5" s="44" t="s">
        <v>9</v>
      </c>
      <c r="M5" s="43" t="s">
        <v>0</v>
      </c>
      <c r="N5" s="44" t="s">
        <v>9</v>
      </c>
      <c r="O5" s="43" t="s">
        <v>0</v>
      </c>
      <c r="P5" s="44" t="s">
        <v>9</v>
      </c>
      <c r="Q5" s="43" t="s">
        <v>0</v>
      </c>
      <c r="R5" s="44" t="s">
        <v>9</v>
      </c>
      <c r="S5" s="43" t="s">
        <v>0</v>
      </c>
      <c r="T5" s="44" t="s">
        <v>9</v>
      </c>
      <c r="U5" s="43" t="s">
        <v>0</v>
      </c>
      <c r="V5" s="44" t="s">
        <v>9</v>
      </c>
      <c r="W5" s="465"/>
      <c r="X5" s="465"/>
      <c r="Y5" s="465"/>
    </row>
    <row r="6" spans="1:25" s="22" customFormat="1" ht="15.75" customHeight="1" thickTop="1" x14ac:dyDescent="0.25">
      <c r="A6" s="21" t="str">
        <f>'Kampot '!A6</f>
        <v>I</v>
      </c>
      <c r="B6" s="19" t="str">
        <f>'Kampot '!B6</f>
        <v>Training of Farmers on SRP</v>
      </c>
      <c r="C6" s="19"/>
      <c r="D6" s="19"/>
      <c r="E6" s="20"/>
      <c r="F6" s="20"/>
      <c r="G6" s="21">
        <f>SUM(G7:G15)</f>
        <v>0</v>
      </c>
      <c r="H6" s="21">
        <f>SUM(H7:H15)</f>
        <v>0</v>
      </c>
      <c r="I6" s="21">
        <f t="shared" ref="I6:V6" si="0">SUM(I7:I15)</f>
        <v>18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9</v>
      </c>
      <c r="N6" s="21">
        <f>SUM(N7:N15)</f>
        <v>0</v>
      </c>
      <c r="O6" s="21">
        <f>SUM(O7:O15)</f>
        <v>0</v>
      </c>
      <c r="P6" s="21">
        <f>SUM(P7:P15)</f>
        <v>0</v>
      </c>
      <c r="Q6" s="21">
        <f t="shared" si="0"/>
        <v>0</v>
      </c>
      <c r="R6" s="21">
        <f t="shared" si="0"/>
        <v>0</v>
      </c>
      <c r="S6" s="21">
        <f t="shared" si="0"/>
        <v>225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>SUM(U6,S6,Q6,O6,M6,K6,I6,G6)</f>
        <v>252</v>
      </c>
      <c r="X6" s="21">
        <f>SUM(V6,T6,R6,P6,N6,L6,J6,H6)</f>
        <v>0</v>
      </c>
      <c r="Y6" s="41">
        <f>X6/W6</f>
        <v>0</v>
      </c>
    </row>
    <row r="7" spans="1:25" s="13" customFormat="1" x14ac:dyDescent="0.25">
      <c r="A7" s="6">
        <f>'Kampot '!A7</f>
        <v>1</v>
      </c>
      <c r="B7" s="7" t="str">
        <f>'Kampot '!B7</f>
        <v>Training of farmers on SRP</v>
      </c>
      <c r="C7" s="7"/>
      <c r="D7" s="7"/>
      <c r="E7" s="8"/>
      <c r="F7" s="9"/>
      <c r="G7" s="10"/>
      <c r="H7" s="10"/>
      <c r="I7" s="10">
        <v>2</v>
      </c>
      <c r="J7" s="10"/>
      <c r="K7" s="10"/>
      <c r="L7" s="11"/>
      <c r="M7" s="10">
        <v>1</v>
      </c>
      <c r="N7" s="10"/>
      <c r="O7" s="10"/>
      <c r="P7" s="10"/>
      <c r="Q7" s="10"/>
      <c r="R7" s="10"/>
      <c r="S7" s="10">
        <v>25</v>
      </c>
      <c r="T7" s="10"/>
      <c r="U7" s="10"/>
      <c r="V7" s="10"/>
      <c r="W7" s="12">
        <f t="shared" ref="W7:X36" si="1">SUM(U7,S7,Q7,O7,M7,K7,I7,G7)</f>
        <v>28</v>
      </c>
      <c r="X7" s="10">
        <f t="shared" si="1"/>
        <v>0</v>
      </c>
      <c r="Y7" s="40">
        <f t="shared" ref="Y7:Y36" si="2">X7/W7</f>
        <v>0</v>
      </c>
    </row>
    <row r="8" spans="1:25" s="13" customFormat="1" x14ac:dyDescent="0.25">
      <c r="A8" s="6">
        <f>'Kampot '!A8</f>
        <v>2</v>
      </c>
      <c r="B8" s="7" t="str">
        <f>'Kampot '!B8</f>
        <v>Training of farmers on SRP</v>
      </c>
      <c r="C8" s="7"/>
      <c r="D8" s="7"/>
      <c r="E8" s="8"/>
      <c r="F8" s="9"/>
      <c r="G8" s="10"/>
      <c r="H8" s="10"/>
      <c r="I8" s="10">
        <v>2</v>
      </c>
      <c r="J8" s="10"/>
      <c r="K8" s="10"/>
      <c r="L8" s="11"/>
      <c r="M8" s="10">
        <v>1</v>
      </c>
      <c r="N8" s="10"/>
      <c r="O8" s="10"/>
      <c r="P8" s="10"/>
      <c r="Q8" s="10"/>
      <c r="R8" s="10"/>
      <c r="S8" s="10">
        <v>25</v>
      </c>
      <c r="T8" s="10"/>
      <c r="U8" s="10"/>
      <c r="V8" s="10"/>
      <c r="W8" s="12">
        <f t="shared" si="1"/>
        <v>28</v>
      </c>
      <c r="X8" s="10">
        <f t="shared" si="1"/>
        <v>0</v>
      </c>
      <c r="Y8" s="40">
        <f t="shared" si="2"/>
        <v>0</v>
      </c>
    </row>
    <row r="9" spans="1:25" s="13" customFormat="1" x14ac:dyDescent="0.25">
      <c r="A9" s="6">
        <f>'Kampot '!A9</f>
        <v>3</v>
      </c>
      <c r="B9" s="7" t="str">
        <f>'Kampot '!B9</f>
        <v>Training of farmers on SRP</v>
      </c>
      <c r="C9" s="7"/>
      <c r="D9" s="7"/>
      <c r="E9" s="8"/>
      <c r="F9" s="9"/>
      <c r="G9" s="10"/>
      <c r="H9" s="10"/>
      <c r="I9" s="10">
        <v>2</v>
      </c>
      <c r="J9" s="10"/>
      <c r="K9" s="10"/>
      <c r="L9" s="11"/>
      <c r="M9" s="10">
        <v>1</v>
      </c>
      <c r="N9" s="10"/>
      <c r="O9" s="10"/>
      <c r="P9" s="10"/>
      <c r="Q9" s="10"/>
      <c r="R9" s="10"/>
      <c r="S9" s="10">
        <v>25</v>
      </c>
      <c r="T9" s="10"/>
      <c r="U9" s="10"/>
      <c r="V9" s="10"/>
      <c r="W9" s="12">
        <f t="shared" ref="W9:X12" si="3">SUM(U9,S9,Q9,O9,M9,K9,I9,G9)</f>
        <v>28</v>
      </c>
      <c r="X9" s="10">
        <f t="shared" si="3"/>
        <v>0</v>
      </c>
      <c r="Y9" s="40">
        <f>X9/W9</f>
        <v>0</v>
      </c>
    </row>
    <row r="10" spans="1:25" s="13" customFormat="1" x14ac:dyDescent="0.25">
      <c r="A10" s="6">
        <f>'Kampot '!A10</f>
        <v>4</v>
      </c>
      <c r="B10" s="7" t="str">
        <f>'Kampot '!B10</f>
        <v>Training of farmers on SRP</v>
      </c>
      <c r="C10" s="7"/>
      <c r="D10" s="7"/>
      <c r="E10" s="8"/>
      <c r="F10" s="9"/>
      <c r="G10" s="10"/>
      <c r="H10" s="10"/>
      <c r="I10" s="10">
        <v>2</v>
      </c>
      <c r="J10" s="10"/>
      <c r="K10" s="10"/>
      <c r="L10" s="11"/>
      <c r="M10" s="10">
        <v>1</v>
      </c>
      <c r="N10" s="10"/>
      <c r="O10" s="10"/>
      <c r="P10" s="10"/>
      <c r="Q10" s="10"/>
      <c r="R10" s="10"/>
      <c r="S10" s="10">
        <v>25</v>
      </c>
      <c r="T10" s="10"/>
      <c r="U10" s="10"/>
      <c r="V10" s="10"/>
      <c r="W10" s="12">
        <f t="shared" si="3"/>
        <v>28</v>
      </c>
      <c r="X10" s="10">
        <f t="shared" si="3"/>
        <v>0</v>
      </c>
      <c r="Y10" s="40">
        <f>X10/W10</f>
        <v>0</v>
      </c>
    </row>
    <row r="11" spans="1:25" s="13" customFormat="1" x14ac:dyDescent="0.25">
      <c r="A11" s="6">
        <f>'Kampot '!A11</f>
        <v>5</v>
      </c>
      <c r="B11" s="7" t="str">
        <f>'Kampot '!B11</f>
        <v>Training of farmers on SRP</v>
      </c>
      <c r="C11" s="7"/>
      <c r="D11" s="7"/>
      <c r="E11" s="8"/>
      <c r="F11" s="9"/>
      <c r="G11" s="10"/>
      <c r="H11" s="10"/>
      <c r="I11" s="10">
        <v>2</v>
      </c>
      <c r="J11" s="10"/>
      <c r="K11" s="10"/>
      <c r="L11" s="11"/>
      <c r="M11" s="10">
        <v>1</v>
      </c>
      <c r="N11" s="10"/>
      <c r="O11" s="10"/>
      <c r="P11" s="10"/>
      <c r="Q11" s="10"/>
      <c r="R11" s="10"/>
      <c r="S11" s="10">
        <v>25</v>
      </c>
      <c r="T11" s="10"/>
      <c r="U11" s="10"/>
      <c r="V11" s="10"/>
      <c r="W11" s="12">
        <f t="shared" si="3"/>
        <v>28</v>
      </c>
      <c r="X11" s="10">
        <f t="shared" si="3"/>
        <v>0</v>
      </c>
      <c r="Y11" s="40">
        <f>X11/W11</f>
        <v>0</v>
      </c>
    </row>
    <row r="12" spans="1:25" s="13" customFormat="1" x14ac:dyDescent="0.25">
      <c r="A12" s="6">
        <f>'Kampot '!A12</f>
        <v>6</v>
      </c>
      <c r="B12" s="7" t="str">
        <f>'Kampot '!B12</f>
        <v>Training of farmers on SRP</v>
      </c>
      <c r="C12" s="7"/>
      <c r="D12" s="7"/>
      <c r="E12" s="8"/>
      <c r="F12" s="9"/>
      <c r="G12" s="10"/>
      <c r="H12" s="10"/>
      <c r="I12" s="10">
        <v>2</v>
      </c>
      <c r="J12" s="10"/>
      <c r="K12" s="10"/>
      <c r="L12" s="11"/>
      <c r="M12" s="10">
        <v>1</v>
      </c>
      <c r="N12" s="10"/>
      <c r="O12" s="10"/>
      <c r="P12" s="10"/>
      <c r="Q12" s="10"/>
      <c r="R12" s="10"/>
      <c r="S12" s="10">
        <v>25</v>
      </c>
      <c r="T12" s="10"/>
      <c r="U12" s="10"/>
      <c r="V12" s="10"/>
      <c r="W12" s="12">
        <f t="shared" si="3"/>
        <v>28</v>
      </c>
      <c r="X12" s="10">
        <f t="shared" si="3"/>
        <v>0</v>
      </c>
      <c r="Y12" s="40">
        <f>X12/W12</f>
        <v>0</v>
      </c>
    </row>
    <row r="13" spans="1:25" s="13" customFormat="1" x14ac:dyDescent="0.25">
      <c r="A13" s="6">
        <f>'Kampot '!A13</f>
        <v>7</v>
      </c>
      <c r="B13" s="7" t="str">
        <f>'Kampot '!B13</f>
        <v>Training of farmers on SRP</v>
      </c>
      <c r="C13" s="7"/>
      <c r="D13" s="7"/>
      <c r="E13" s="8"/>
      <c r="F13" s="9"/>
      <c r="G13" s="10"/>
      <c r="H13" s="10"/>
      <c r="I13" s="10">
        <v>2</v>
      </c>
      <c r="J13" s="10"/>
      <c r="K13" s="10"/>
      <c r="L13" s="11"/>
      <c r="M13" s="10">
        <v>1</v>
      </c>
      <c r="N13" s="10"/>
      <c r="O13" s="10"/>
      <c r="P13" s="10"/>
      <c r="Q13" s="10"/>
      <c r="R13" s="10"/>
      <c r="S13" s="10">
        <v>25</v>
      </c>
      <c r="T13" s="10"/>
      <c r="U13" s="10"/>
      <c r="V13" s="10"/>
      <c r="W13" s="12">
        <f t="shared" si="1"/>
        <v>28</v>
      </c>
      <c r="X13" s="10">
        <f t="shared" si="1"/>
        <v>0</v>
      </c>
      <c r="Y13" s="40">
        <f t="shared" si="2"/>
        <v>0</v>
      </c>
    </row>
    <row r="14" spans="1:25" s="13" customFormat="1" x14ac:dyDescent="0.25">
      <c r="A14" s="6">
        <f>'Kampot '!A14</f>
        <v>8</v>
      </c>
      <c r="B14" s="7" t="str">
        <f>'Kampot '!B14</f>
        <v>Training of farmers on SRP</v>
      </c>
      <c r="C14" s="7"/>
      <c r="D14" s="7"/>
      <c r="E14" s="8"/>
      <c r="F14" s="9"/>
      <c r="G14" s="10"/>
      <c r="H14" s="10"/>
      <c r="I14" s="10">
        <v>2</v>
      </c>
      <c r="J14" s="10"/>
      <c r="K14" s="10"/>
      <c r="L14" s="11"/>
      <c r="M14" s="10">
        <v>1</v>
      </c>
      <c r="N14" s="10"/>
      <c r="O14" s="10"/>
      <c r="P14" s="10"/>
      <c r="Q14" s="10"/>
      <c r="R14" s="10"/>
      <c r="S14" s="10">
        <v>25</v>
      </c>
      <c r="T14" s="10"/>
      <c r="U14" s="10"/>
      <c r="V14" s="10"/>
      <c r="W14" s="12">
        <f t="shared" si="1"/>
        <v>28</v>
      </c>
      <c r="X14" s="10">
        <f t="shared" si="1"/>
        <v>0</v>
      </c>
      <c r="Y14" s="40">
        <f t="shared" si="2"/>
        <v>0</v>
      </c>
    </row>
    <row r="15" spans="1:25" s="13" customFormat="1" ht="16.5" thickBot="1" x14ac:dyDescent="0.3">
      <c r="A15" s="6">
        <f>'Kampot '!A15</f>
        <v>9</v>
      </c>
      <c r="B15" s="23" t="str">
        <f>'Kampot '!B15</f>
        <v>Training of farmers on SRP</v>
      </c>
      <c r="C15" s="23"/>
      <c r="D15" s="23"/>
      <c r="E15" s="24"/>
      <c r="F15" s="25"/>
      <c r="G15" s="26"/>
      <c r="H15" s="26"/>
      <c r="I15" s="26">
        <v>2</v>
      </c>
      <c r="J15" s="26"/>
      <c r="K15" s="26"/>
      <c r="L15" s="27"/>
      <c r="M15" s="10">
        <v>1</v>
      </c>
      <c r="N15" s="26"/>
      <c r="O15" s="26"/>
      <c r="P15" s="26"/>
      <c r="Q15" s="26"/>
      <c r="R15" s="26"/>
      <c r="S15" s="10">
        <v>25</v>
      </c>
      <c r="T15" s="26"/>
      <c r="U15" s="26"/>
      <c r="V15" s="26"/>
      <c r="W15" s="28">
        <f t="shared" si="1"/>
        <v>28</v>
      </c>
      <c r="X15" s="26">
        <f t="shared" si="1"/>
        <v>0</v>
      </c>
      <c r="Y15" s="40">
        <f t="shared" si="2"/>
        <v>0</v>
      </c>
    </row>
    <row r="16" spans="1:25" s="22" customFormat="1" ht="15.75" customHeight="1" thickTop="1" x14ac:dyDescent="0.25">
      <c r="A16" s="29" t="str">
        <f>'Kampot '!A16</f>
        <v>II</v>
      </c>
      <c r="B16" s="30" t="str">
        <f>'Kampot '!B16</f>
        <v>Training of Farmers on CSA</v>
      </c>
      <c r="C16" s="30"/>
      <c r="D16" s="30"/>
      <c r="E16" s="31"/>
      <c r="F16" s="31"/>
      <c r="G16" s="29">
        <f t="shared" ref="G16:V16" si="4">SUM(G17:G21)</f>
        <v>0</v>
      </c>
      <c r="H16" s="29">
        <f t="shared" si="4"/>
        <v>0</v>
      </c>
      <c r="I16" s="29">
        <f t="shared" si="4"/>
        <v>10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5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 t="shared" si="4"/>
        <v>125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1"/>
        <v>140</v>
      </c>
      <c r="X16" s="29">
        <f t="shared" si="1"/>
        <v>0</v>
      </c>
      <c r="Y16" s="42">
        <f t="shared" si="2"/>
        <v>0</v>
      </c>
    </row>
    <row r="17" spans="1:25" s="13" customFormat="1" x14ac:dyDescent="0.25">
      <c r="A17" s="6">
        <f>'Kampot '!A17</f>
        <v>1</v>
      </c>
      <c r="B17" s="7" t="str">
        <f>'Kampot '!B17</f>
        <v>Training of farmers on CSA</v>
      </c>
      <c r="C17" s="7"/>
      <c r="D17" s="7"/>
      <c r="E17" s="8"/>
      <c r="F17" s="9"/>
      <c r="G17" s="10"/>
      <c r="H17" s="10"/>
      <c r="I17" s="10">
        <v>2</v>
      </c>
      <c r="J17" s="10"/>
      <c r="K17" s="10"/>
      <c r="L17" s="11"/>
      <c r="M17" s="10">
        <v>1</v>
      </c>
      <c r="N17" s="10"/>
      <c r="O17" s="10"/>
      <c r="P17" s="10"/>
      <c r="Q17" s="10"/>
      <c r="R17" s="10"/>
      <c r="S17" s="10">
        <v>25</v>
      </c>
      <c r="T17" s="10"/>
      <c r="U17" s="10"/>
      <c r="V17" s="10"/>
      <c r="W17" s="12">
        <f t="shared" si="1"/>
        <v>28</v>
      </c>
      <c r="X17" s="10">
        <f t="shared" si="1"/>
        <v>0</v>
      </c>
      <c r="Y17" s="40">
        <f t="shared" si="2"/>
        <v>0</v>
      </c>
    </row>
    <row r="18" spans="1:25" s="13" customFormat="1" x14ac:dyDescent="0.25">
      <c r="A18" s="6">
        <f>'Kampot '!A18</f>
        <v>2</v>
      </c>
      <c r="B18" s="7" t="str">
        <f>'Kampot '!B18</f>
        <v>Training of farmers on CSA</v>
      </c>
      <c r="C18" s="7"/>
      <c r="D18" s="7"/>
      <c r="E18" s="8"/>
      <c r="F18" s="9"/>
      <c r="G18" s="10"/>
      <c r="H18" s="10"/>
      <c r="I18" s="10">
        <v>2</v>
      </c>
      <c r="J18" s="10"/>
      <c r="K18" s="10"/>
      <c r="L18" s="11"/>
      <c r="M18" s="10">
        <v>1</v>
      </c>
      <c r="N18" s="10"/>
      <c r="O18" s="10"/>
      <c r="P18" s="10"/>
      <c r="Q18" s="10"/>
      <c r="R18" s="10"/>
      <c r="S18" s="10">
        <v>25</v>
      </c>
      <c r="T18" s="10"/>
      <c r="U18" s="10"/>
      <c r="V18" s="10"/>
      <c r="W18" s="12">
        <f t="shared" si="1"/>
        <v>28</v>
      </c>
      <c r="X18" s="10">
        <f t="shared" si="1"/>
        <v>0</v>
      </c>
      <c r="Y18" s="40">
        <f t="shared" si="2"/>
        <v>0</v>
      </c>
    </row>
    <row r="19" spans="1:25" s="13" customFormat="1" x14ac:dyDescent="0.25">
      <c r="A19" s="6">
        <f>'Kampot '!A19</f>
        <v>3</v>
      </c>
      <c r="B19" s="7" t="str">
        <f>'Kampot '!B19</f>
        <v>Training of farmers on CSA</v>
      </c>
      <c r="C19" s="7"/>
      <c r="D19" s="7"/>
      <c r="E19" s="8"/>
      <c r="F19" s="9"/>
      <c r="G19" s="10"/>
      <c r="H19" s="10"/>
      <c r="I19" s="10">
        <v>2</v>
      </c>
      <c r="J19" s="10"/>
      <c r="K19" s="10"/>
      <c r="L19" s="11"/>
      <c r="M19" s="10">
        <v>1</v>
      </c>
      <c r="N19" s="10"/>
      <c r="O19" s="10"/>
      <c r="P19" s="10"/>
      <c r="Q19" s="10"/>
      <c r="R19" s="10"/>
      <c r="S19" s="10">
        <v>25</v>
      </c>
      <c r="T19" s="10"/>
      <c r="U19" s="10"/>
      <c r="V19" s="10"/>
      <c r="W19" s="12">
        <f t="shared" si="1"/>
        <v>28</v>
      </c>
      <c r="X19" s="10">
        <f t="shared" si="1"/>
        <v>0</v>
      </c>
      <c r="Y19" s="40">
        <f t="shared" si="2"/>
        <v>0</v>
      </c>
    </row>
    <row r="20" spans="1:25" s="13" customFormat="1" x14ac:dyDescent="0.25">
      <c r="A20" s="6">
        <f>'Kampot '!A20</f>
        <v>4</v>
      </c>
      <c r="B20" s="7" t="str">
        <f>'Kampot '!B20</f>
        <v>Training of farmers on CSA</v>
      </c>
      <c r="C20" s="7"/>
      <c r="D20" s="7"/>
      <c r="E20" s="8"/>
      <c r="F20" s="9"/>
      <c r="G20" s="10"/>
      <c r="H20" s="10"/>
      <c r="I20" s="10">
        <v>2</v>
      </c>
      <c r="J20" s="10"/>
      <c r="K20" s="10"/>
      <c r="L20" s="11"/>
      <c r="M20" s="10">
        <v>1</v>
      </c>
      <c r="N20" s="10"/>
      <c r="O20" s="10"/>
      <c r="P20" s="10"/>
      <c r="Q20" s="10"/>
      <c r="R20" s="10"/>
      <c r="S20" s="10">
        <v>25</v>
      </c>
      <c r="T20" s="10"/>
      <c r="U20" s="10"/>
      <c r="V20" s="10"/>
      <c r="W20" s="12">
        <f t="shared" si="1"/>
        <v>28</v>
      </c>
      <c r="X20" s="10">
        <f t="shared" si="1"/>
        <v>0</v>
      </c>
      <c r="Y20" s="40">
        <f t="shared" si="2"/>
        <v>0</v>
      </c>
    </row>
    <row r="21" spans="1:25" s="13" customFormat="1" ht="16.5" thickBot="1" x14ac:dyDescent="0.3">
      <c r="A21" s="6">
        <f>'Kampot '!A21</f>
        <v>5</v>
      </c>
      <c r="B21" s="7" t="str">
        <f>'Kampot '!B21</f>
        <v>Training of farmers on CSA</v>
      </c>
      <c r="C21" s="7"/>
      <c r="D21" s="7"/>
      <c r="E21" s="8"/>
      <c r="F21" s="9"/>
      <c r="G21" s="10"/>
      <c r="H21" s="10"/>
      <c r="I21" s="10">
        <v>2</v>
      </c>
      <c r="J21" s="10"/>
      <c r="K21" s="10"/>
      <c r="L21" s="11"/>
      <c r="M21" s="10">
        <v>1</v>
      </c>
      <c r="N21" s="10"/>
      <c r="O21" s="10"/>
      <c r="P21" s="10"/>
      <c r="Q21" s="10"/>
      <c r="R21" s="10"/>
      <c r="S21" s="10">
        <v>25</v>
      </c>
      <c r="T21" s="10"/>
      <c r="U21" s="10"/>
      <c r="V21" s="10"/>
      <c r="W21" s="12">
        <f t="shared" si="1"/>
        <v>28</v>
      </c>
      <c r="X21" s="10">
        <f t="shared" si="1"/>
        <v>0</v>
      </c>
      <c r="Y21" s="40">
        <f t="shared" si="2"/>
        <v>0</v>
      </c>
    </row>
    <row r="22" spans="1:25" s="22" customFormat="1" ht="15.75" customHeight="1" thickTop="1" x14ac:dyDescent="0.25">
      <c r="A22" s="29" t="str">
        <f>'Kampot '!A22</f>
        <v>III</v>
      </c>
      <c r="B22" s="30" t="str">
        <f>'Kampot '!B22</f>
        <v>Training of Farmers on Farm Mechanization</v>
      </c>
      <c r="C22" s="30"/>
      <c r="D22" s="30"/>
      <c r="E22" s="31"/>
      <c r="F22" s="31"/>
      <c r="G22" s="29">
        <f>SUM(G23:G27)</f>
        <v>0</v>
      </c>
      <c r="H22" s="29">
        <f t="shared" ref="H22:V22" si="5">SUM(H23:H27)</f>
        <v>0</v>
      </c>
      <c r="I22" s="29">
        <f t="shared" si="5"/>
        <v>10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5</v>
      </c>
      <c r="N22" s="29">
        <f t="shared" si="5"/>
        <v>0</v>
      </c>
      <c r="O22" s="29">
        <f t="shared" si="5"/>
        <v>0</v>
      </c>
      <c r="P22" s="29">
        <f t="shared" si="5"/>
        <v>0</v>
      </c>
      <c r="Q22" s="29">
        <f t="shared" si="5"/>
        <v>0</v>
      </c>
      <c r="R22" s="29">
        <f t="shared" si="5"/>
        <v>0</v>
      </c>
      <c r="S22" s="29">
        <f t="shared" si="5"/>
        <v>125</v>
      </c>
      <c r="T22" s="29">
        <f t="shared" si="5"/>
        <v>0</v>
      </c>
      <c r="U22" s="29">
        <f t="shared" si="5"/>
        <v>0</v>
      </c>
      <c r="V22" s="29">
        <f t="shared" si="5"/>
        <v>0</v>
      </c>
      <c r="W22" s="29">
        <f t="shared" ref="W22:X27" si="6">SUM(U22,S22,Q22,O22,M22,K22,I22,G22)</f>
        <v>140</v>
      </c>
      <c r="X22" s="29">
        <f t="shared" si="6"/>
        <v>0</v>
      </c>
      <c r="Y22" s="42">
        <f t="shared" ref="Y22:Y27" si="7">X22/W22</f>
        <v>0</v>
      </c>
    </row>
    <row r="23" spans="1:25" s="13" customFormat="1" x14ac:dyDescent="0.25">
      <c r="A23" s="6">
        <f>'Kampot '!A23</f>
        <v>1</v>
      </c>
      <c r="B23" s="7" t="str">
        <f>'Kampot '!B23</f>
        <v>Training of farmers on storage unit operation</v>
      </c>
      <c r="C23" s="7"/>
      <c r="D23" s="7"/>
      <c r="E23" s="8"/>
      <c r="F23" s="9"/>
      <c r="G23" s="10"/>
      <c r="H23" s="10"/>
      <c r="I23" s="10">
        <v>2</v>
      </c>
      <c r="J23" s="10"/>
      <c r="K23" s="10"/>
      <c r="L23" s="11"/>
      <c r="M23" s="10">
        <v>1</v>
      </c>
      <c r="N23" s="10"/>
      <c r="O23" s="10"/>
      <c r="P23" s="10"/>
      <c r="Q23" s="10"/>
      <c r="R23" s="10"/>
      <c r="S23" s="10">
        <v>25</v>
      </c>
      <c r="T23" s="10"/>
      <c r="U23" s="10"/>
      <c r="V23" s="10"/>
      <c r="W23" s="12">
        <f t="shared" si="6"/>
        <v>28</v>
      </c>
      <c r="X23" s="10">
        <f t="shared" si="6"/>
        <v>0</v>
      </c>
      <c r="Y23" s="40">
        <f t="shared" si="7"/>
        <v>0</v>
      </c>
    </row>
    <row r="24" spans="1:25" s="13" customFormat="1" x14ac:dyDescent="0.25">
      <c r="A24" s="6">
        <f>'Kampot '!A24</f>
        <v>2</v>
      </c>
      <c r="B24" s="7" t="str">
        <f>'Kampot '!B24</f>
        <v>Training of farmers on post harvest</v>
      </c>
      <c r="C24" s="7"/>
      <c r="D24" s="7"/>
      <c r="E24" s="8"/>
      <c r="F24" s="9"/>
      <c r="G24" s="10"/>
      <c r="H24" s="10"/>
      <c r="I24" s="10">
        <v>2</v>
      </c>
      <c r="J24" s="10"/>
      <c r="K24" s="10"/>
      <c r="L24" s="11"/>
      <c r="M24" s="10">
        <v>1</v>
      </c>
      <c r="N24" s="10"/>
      <c r="O24" s="10"/>
      <c r="P24" s="10"/>
      <c r="Q24" s="10"/>
      <c r="R24" s="10"/>
      <c r="S24" s="10">
        <v>25</v>
      </c>
      <c r="T24" s="10"/>
      <c r="U24" s="10"/>
      <c r="V24" s="10"/>
      <c r="W24" s="12">
        <f t="shared" si="6"/>
        <v>28</v>
      </c>
      <c r="X24" s="10">
        <f t="shared" si="6"/>
        <v>0</v>
      </c>
      <c r="Y24" s="40">
        <f t="shared" si="7"/>
        <v>0</v>
      </c>
    </row>
    <row r="25" spans="1:25" s="13" customFormat="1" x14ac:dyDescent="0.25">
      <c r="A25" s="6">
        <f>'Kampot '!A25</f>
        <v>3</v>
      </c>
      <c r="B25" s="7" t="str">
        <f>'Kampot '!B25</f>
        <v>Training of farmers on land levelling</v>
      </c>
      <c r="C25" s="7"/>
      <c r="D25" s="7"/>
      <c r="E25" s="8"/>
      <c r="F25" s="9"/>
      <c r="G25" s="10"/>
      <c r="H25" s="10"/>
      <c r="I25" s="10">
        <v>2</v>
      </c>
      <c r="J25" s="10"/>
      <c r="K25" s="10"/>
      <c r="L25" s="11"/>
      <c r="M25" s="10">
        <v>1</v>
      </c>
      <c r="N25" s="10"/>
      <c r="O25" s="10"/>
      <c r="P25" s="10"/>
      <c r="Q25" s="10"/>
      <c r="R25" s="10"/>
      <c r="S25" s="10">
        <v>25</v>
      </c>
      <c r="T25" s="10"/>
      <c r="U25" s="10"/>
      <c r="V25" s="10"/>
      <c r="W25" s="12">
        <f t="shared" si="6"/>
        <v>28</v>
      </c>
      <c r="X25" s="10">
        <f t="shared" si="6"/>
        <v>0</v>
      </c>
      <c r="Y25" s="40">
        <f t="shared" si="7"/>
        <v>0</v>
      </c>
    </row>
    <row r="26" spans="1:25" s="13" customFormat="1" x14ac:dyDescent="0.25">
      <c r="A26" s="6">
        <f>'Kampot '!A26</f>
        <v>4</v>
      </c>
      <c r="B26" s="7" t="str">
        <f>'Kampot '!B26</f>
        <v>Training of farmers on O&amp;M of agricultural machinery</v>
      </c>
      <c r="C26" s="7"/>
      <c r="D26" s="7"/>
      <c r="E26" s="8"/>
      <c r="F26" s="9"/>
      <c r="G26" s="10"/>
      <c r="H26" s="10"/>
      <c r="I26" s="10">
        <v>2</v>
      </c>
      <c r="J26" s="10"/>
      <c r="K26" s="10"/>
      <c r="L26" s="11"/>
      <c r="M26" s="10">
        <v>1</v>
      </c>
      <c r="N26" s="10"/>
      <c r="O26" s="10"/>
      <c r="P26" s="10"/>
      <c r="Q26" s="10"/>
      <c r="R26" s="10"/>
      <c r="S26" s="10">
        <v>25</v>
      </c>
      <c r="T26" s="10"/>
      <c r="U26" s="10"/>
      <c r="V26" s="10"/>
      <c r="W26" s="12">
        <f t="shared" si="6"/>
        <v>28</v>
      </c>
      <c r="X26" s="10">
        <f t="shared" si="6"/>
        <v>0</v>
      </c>
      <c r="Y26" s="40">
        <f t="shared" si="7"/>
        <v>0</v>
      </c>
    </row>
    <row r="27" spans="1:25" s="13" customFormat="1" ht="16.5" thickBot="1" x14ac:dyDescent="0.3">
      <c r="A27" s="6">
        <f>'Kampot '!A27</f>
        <v>5</v>
      </c>
      <c r="B27" s="7" t="str">
        <f>'Kampot '!B27</f>
        <v>Training of farmers on agriculture conservation</v>
      </c>
      <c r="C27" s="7"/>
      <c r="D27" s="7"/>
      <c r="E27" s="8"/>
      <c r="F27" s="9"/>
      <c r="G27" s="10"/>
      <c r="H27" s="10"/>
      <c r="I27" s="10">
        <v>2</v>
      </c>
      <c r="J27" s="10"/>
      <c r="K27" s="10"/>
      <c r="L27" s="11"/>
      <c r="M27" s="10">
        <v>1</v>
      </c>
      <c r="N27" s="10"/>
      <c r="O27" s="10"/>
      <c r="P27" s="10"/>
      <c r="Q27" s="10"/>
      <c r="R27" s="10"/>
      <c r="S27" s="10">
        <v>25</v>
      </c>
      <c r="T27" s="10"/>
      <c r="U27" s="10"/>
      <c r="V27" s="10"/>
      <c r="W27" s="12">
        <f t="shared" si="6"/>
        <v>28</v>
      </c>
      <c r="X27" s="10">
        <f t="shared" si="6"/>
        <v>0</v>
      </c>
      <c r="Y27" s="40">
        <f t="shared" si="7"/>
        <v>0</v>
      </c>
    </row>
    <row r="28" spans="1:25" s="22" customFormat="1" ht="15.75" customHeight="1" thickTop="1" x14ac:dyDescent="0.25">
      <c r="A28" s="29" t="str">
        <f>'Kampot '!A28</f>
        <v>IV</v>
      </c>
      <c r="B28" s="30" t="str">
        <f>'Kampot '!B28</f>
        <v>Training of Farmers on CAMGAP</v>
      </c>
      <c r="C28" s="30"/>
      <c r="D28" s="30"/>
      <c r="E28" s="31"/>
      <c r="F28" s="31"/>
      <c r="G28" s="29">
        <f t="shared" ref="G28:V28" si="8">SUM(G29:G31)</f>
        <v>0</v>
      </c>
      <c r="H28" s="29">
        <f t="shared" si="8"/>
        <v>0</v>
      </c>
      <c r="I28" s="29">
        <f t="shared" si="8"/>
        <v>12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3</v>
      </c>
      <c r="N28" s="29">
        <f t="shared" si="8"/>
        <v>0</v>
      </c>
      <c r="O28" s="29">
        <f t="shared" si="8"/>
        <v>0</v>
      </c>
      <c r="P28" s="29">
        <f t="shared" si="8"/>
        <v>0</v>
      </c>
      <c r="Q28" s="29">
        <f t="shared" si="8"/>
        <v>0</v>
      </c>
      <c r="R28" s="29">
        <f t="shared" si="8"/>
        <v>0</v>
      </c>
      <c r="S28" s="29">
        <f t="shared" si="8"/>
        <v>75</v>
      </c>
      <c r="T28" s="29">
        <f t="shared" si="8"/>
        <v>0</v>
      </c>
      <c r="U28" s="29">
        <f t="shared" si="8"/>
        <v>0</v>
      </c>
      <c r="V28" s="29">
        <f t="shared" si="8"/>
        <v>0</v>
      </c>
      <c r="W28" s="29">
        <f t="shared" si="1"/>
        <v>90</v>
      </c>
      <c r="X28" s="29">
        <f t="shared" si="1"/>
        <v>0</v>
      </c>
      <c r="Y28" s="42">
        <f t="shared" si="2"/>
        <v>0</v>
      </c>
    </row>
    <row r="29" spans="1:25" s="13" customFormat="1" x14ac:dyDescent="0.25">
      <c r="A29" s="6">
        <f>'Kampot '!A29</f>
        <v>1</v>
      </c>
      <c r="B29" s="7" t="str">
        <f>'Kampot '!B29</f>
        <v>Training of farmers on CAMGAP</v>
      </c>
      <c r="C29" s="7"/>
      <c r="D29" s="7"/>
      <c r="E29" s="8"/>
      <c r="F29" s="9"/>
      <c r="G29" s="10"/>
      <c r="H29" s="10"/>
      <c r="I29" s="10">
        <v>4</v>
      </c>
      <c r="J29" s="10"/>
      <c r="K29" s="10"/>
      <c r="L29" s="11"/>
      <c r="M29" s="10">
        <v>1</v>
      </c>
      <c r="N29" s="10"/>
      <c r="O29" s="10"/>
      <c r="P29" s="10"/>
      <c r="Q29" s="10"/>
      <c r="R29" s="10"/>
      <c r="S29" s="10">
        <v>25</v>
      </c>
      <c r="T29" s="10"/>
      <c r="U29" s="10"/>
      <c r="V29" s="10"/>
      <c r="W29" s="12">
        <f t="shared" si="1"/>
        <v>30</v>
      </c>
      <c r="X29" s="10">
        <f t="shared" si="1"/>
        <v>0</v>
      </c>
      <c r="Y29" s="40">
        <f t="shared" si="2"/>
        <v>0</v>
      </c>
    </row>
    <row r="30" spans="1:25" s="13" customFormat="1" ht="16.5" thickBot="1" x14ac:dyDescent="0.3">
      <c r="A30" s="6">
        <f>'Kampot '!A30</f>
        <v>2</v>
      </c>
      <c r="B30" s="7" t="str">
        <f>'Kampot '!B30</f>
        <v>Training of farmers on CAMGAP</v>
      </c>
      <c r="C30" s="7"/>
      <c r="D30" s="7"/>
      <c r="E30" s="8"/>
      <c r="F30" s="9"/>
      <c r="G30" s="10"/>
      <c r="H30" s="10"/>
      <c r="I30" s="10">
        <v>4</v>
      </c>
      <c r="J30" s="10"/>
      <c r="K30" s="10"/>
      <c r="L30" s="11"/>
      <c r="M30" s="10">
        <v>1</v>
      </c>
      <c r="N30" s="10"/>
      <c r="O30" s="10"/>
      <c r="P30" s="10"/>
      <c r="Q30" s="10"/>
      <c r="R30" s="10"/>
      <c r="S30" s="10">
        <v>25</v>
      </c>
      <c r="T30" s="10"/>
      <c r="U30" s="10"/>
      <c r="V30" s="10"/>
      <c r="W30" s="12">
        <f t="shared" si="1"/>
        <v>30</v>
      </c>
      <c r="X30" s="10">
        <f t="shared" si="1"/>
        <v>0</v>
      </c>
      <c r="Y30" s="40">
        <f t="shared" si="2"/>
        <v>0</v>
      </c>
    </row>
    <row r="31" spans="1:25" s="13" customFormat="1" ht="17.25" thickTop="1" thickBot="1" x14ac:dyDescent="0.3">
      <c r="A31" s="6">
        <v>3</v>
      </c>
      <c r="B31" s="7" t="str">
        <f>B30</f>
        <v>Training of farmers on CAMGAP</v>
      </c>
      <c r="C31" s="7"/>
      <c r="D31" s="7"/>
      <c r="E31" s="8"/>
      <c r="F31" s="9"/>
      <c r="G31" s="10"/>
      <c r="H31" s="10"/>
      <c r="I31" s="10">
        <v>4</v>
      </c>
      <c r="J31" s="10"/>
      <c r="K31" s="10"/>
      <c r="L31" s="11"/>
      <c r="M31" s="10">
        <v>1</v>
      </c>
      <c r="N31" s="10"/>
      <c r="O31" s="10"/>
      <c r="P31" s="10"/>
      <c r="Q31" s="10"/>
      <c r="R31" s="10"/>
      <c r="S31" s="10">
        <v>25</v>
      </c>
      <c r="T31" s="10"/>
      <c r="U31" s="10"/>
      <c r="V31" s="10"/>
      <c r="W31" s="12">
        <f t="shared" si="1"/>
        <v>30</v>
      </c>
      <c r="X31" s="10">
        <f t="shared" si="1"/>
        <v>0</v>
      </c>
      <c r="Y31" s="42">
        <f t="shared" si="2"/>
        <v>0</v>
      </c>
    </row>
    <row r="32" spans="1:25" s="22" customFormat="1" ht="15.75" customHeight="1" thickTop="1" x14ac:dyDescent="0.25">
      <c r="A32" s="29" t="s">
        <v>27</v>
      </c>
      <c r="B32" s="30" t="str">
        <f>'Kampot '!B31</f>
        <v>Training of Cooperatives ( ACs Boards)</v>
      </c>
      <c r="C32" s="30"/>
      <c r="D32" s="30"/>
      <c r="E32" s="31"/>
      <c r="F32" s="31"/>
      <c r="G32" s="29">
        <f t="shared" ref="G32:V32" si="9">SUM(G33:G36)</f>
        <v>0</v>
      </c>
      <c r="H32" s="29">
        <f t="shared" si="9"/>
        <v>0</v>
      </c>
      <c r="I32" s="29">
        <f t="shared" si="9"/>
        <v>8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4</v>
      </c>
      <c r="N32" s="29">
        <f t="shared" si="9"/>
        <v>0</v>
      </c>
      <c r="O32" s="29">
        <f t="shared" si="9"/>
        <v>0</v>
      </c>
      <c r="P32" s="29">
        <f t="shared" si="9"/>
        <v>0</v>
      </c>
      <c r="Q32" s="29">
        <f t="shared" si="9"/>
        <v>80</v>
      </c>
      <c r="R32" s="29">
        <f t="shared" si="9"/>
        <v>0</v>
      </c>
      <c r="S32" s="29">
        <f t="shared" si="9"/>
        <v>0</v>
      </c>
      <c r="T32" s="29">
        <f t="shared" si="9"/>
        <v>0</v>
      </c>
      <c r="U32" s="29">
        <f t="shared" si="9"/>
        <v>0</v>
      </c>
      <c r="V32" s="29">
        <f t="shared" si="9"/>
        <v>0</v>
      </c>
      <c r="W32" s="29">
        <f t="shared" si="1"/>
        <v>92</v>
      </c>
      <c r="X32" s="29">
        <f t="shared" si="1"/>
        <v>0</v>
      </c>
      <c r="Y32" s="40">
        <f t="shared" si="2"/>
        <v>0</v>
      </c>
    </row>
    <row r="33" spans="1:25" s="13" customFormat="1" x14ac:dyDescent="0.25">
      <c r="A33" s="6">
        <v>1</v>
      </c>
      <c r="B33" s="7" t="str">
        <f>'Kampot '!B32</f>
        <v xml:space="preserve">Leadership and Management </v>
      </c>
      <c r="C33" s="7"/>
      <c r="D33" s="7"/>
      <c r="E33" s="8"/>
      <c r="F33" s="9"/>
      <c r="G33" s="10"/>
      <c r="H33" s="10"/>
      <c r="I33" s="10">
        <v>2</v>
      </c>
      <c r="J33" s="10"/>
      <c r="K33" s="10"/>
      <c r="L33" s="11"/>
      <c r="M33" s="10">
        <v>1</v>
      </c>
      <c r="N33" s="10"/>
      <c r="O33" s="10"/>
      <c r="P33" s="10"/>
      <c r="Q33" s="10">
        <v>20</v>
      </c>
      <c r="R33" s="10"/>
      <c r="S33" s="10"/>
      <c r="T33" s="10"/>
      <c r="U33" s="10"/>
      <c r="V33" s="10"/>
      <c r="W33" s="12">
        <f t="shared" si="1"/>
        <v>23</v>
      </c>
      <c r="X33" s="10">
        <f t="shared" si="1"/>
        <v>0</v>
      </c>
      <c r="Y33" s="40">
        <f t="shared" si="2"/>
        <v>0</v>
      </c>
    </row>
    <row r="34" spans="1:25" s="13" customFormat="1" x14ac:dyDescent="0.25">
      <c r="A34" s="6">
        <v>2</v>
      </c>
      <c r="B34" s="7" t="str">
        <f>'Kampot '!B33</f>
        <v>Bussiness Development Plan</v>
      </c>
      <c r="C34" s="7"/>
      <c r="D34" s="7"/>
      <c r="E34" s="8"/>
      <c r="F34" s="9"/>
      <c r="G34" s="10"/>
      <c r="H34" s="10"/>
      <c r="I34" s="10">
        <v>2</v>
      </c>
      <c r="J34" s="10"/>
      <c r="K34" s="10"/>
      <c r="L34" s="11"/>
      <c r="M34" s="10">
        <v>1</v>
      </c>
      <c r="N34" s="10"/>
      <c r="O34" s="10"/>
      <c r="P34" s="10"/>
      <c r="Q34" s="10">
        <v>20</v>
      </c>
      <c r="R34" s="10"/>
      <c r="S34" s="10"/>
      <c r="T34" s="10"/>
      <c r="U34" s="10"/>
      <c r="V34" s="10"/>
      <c r="W34" s="12">
        <f t="shared" si="1"/>
        <v>23</v>
      </c>
      <c r="X34" s="10">
        <f t="shared" si="1"/>
        <v>0</v>
      </c>
      <c r="Y34" s="11">
        <f t="shared" si="2"/>
        <v>0</v>
      </c>
    </row>
    <row r="35" spans="1:25" s="13" customFormat="1" x14ac:dyDescent="0.25">
      <c r="A35" s="6">
        <v>3</v>
      </c>
      <c r="B35" s="7" t="s">
        <v>35</v>
      </c>
      <c r="C35" s="7"/>
      <c r="D35" s="7"/>
      <c r="E35" s="8"/>
      <c r="F35" s="9"/>
      <c r="G35" s="10"/>
      <c r="H35" s="10"/>
      <c r="I35" s="10">
        <v>2</v>
      </c>
      <c r="J35" s="10"/>
      <c r="K35" s="10"/>
      <c r="L35" s="11"/>
      <c r="M35" s="10">
        <v>1</v>
      </c>
      <c r="N35" s="10"/>
      <c r="O35" s="10"/>
      <c r="P35" s="10"/>
      <c r="Q35" s="10">
        <v>20</v>
      </c>
      <c r="R35" s="10"/>
      <c r="S35" s="10"/>
      <c r="T35" s="10"/>
      <c r="U35" s="10"/>
      <c r="V35" s="10"/>
      <c r="W35" s="12">
        <f t="shared" si="1"/>
        <v>23</v>
      </c>
      <c r="X35" s="10">
        <f t="shared" si="1"/>
        <v>0</v>
      </c>
      <c r="Y35" s="11">
        <f t="shared" si="2"/>
        <v>0</v>
      </c>
    </row>
    <row r="36" spans="1:25" s="13" customFormat="1" x14ac:dyDescent="0.25">
      <c r="A36" s="6">
        <v>4</v>
      </c>
      <c r="B36" s="7" t="s">
        <v>36</v>
      </c>
      <c r="C36" s="7"/>
      <c r="D36" s="7"/>
      <c r="E36" s="8"/>
      <c r="F36" s="9"/>
      <c r="G36" s="10"/>
      <c r="H36" s="10"/>
      <c r="I36" s="10">
        <v>2</v>
      </c>
      <c r="J36" s="10"/>
      <c r="K36" s="10"/>
      <c r="L36" s="11"/>
      <c r="M36" s="10">
        <v>1</v>
      </c>
      <c r="N36" s="10"/>
      <c r="O36" s="10"/>
      <c r="P36" s="10"/>
      <c r="Q36" s="10">
        <v>20</v>
      </c>
      <c r="R36" s="10"/>
      <c r="S36" s="10"/>
      <c r="T36" s="10"/>
      <c r="U36" s="10"/>
      <c r="V36" s="10"/>
      <c r="W36" s="12">
        <f t="shared" si="1"/>
        <v>23</v>
      </c>
      <c r="X36" s="10">
        <f t="shared" si="1"/>
        <v>0</v>
      </c>
      <c r="Y36" s="11">
        <f t="shared" si="2"/>
        <v>0</v>
      </c>
    </row>
    <row r="37" spans="1:25" s="22" customFormat="1" ht="15.75" customHeight="1" thickBot="1" x14ac:dyDescent="0.3">
      <c r="A37" s="32"/>
      <c r="B37" s="34" t="str">
        <f>'Kampot '!$B$34</f>
        <v xml:space="preserve">Grand Total </v>
      </c>
      <c r="C37" s="34"/>
      <c r="D37" s="33"/>
      <c r="E37" s="34"/>
      <c r="F37" s="34"/>
      <c r="G37" s="32">
        <f t="shared" ref="G37:X37" si="10">SUM(G6,G16,G28,G22,G32)</f>
        <v>0</v>
      </c>
      <c r="H37" s="32">
        <f t="shared" si="10"/>
        <v>0</v>
      </c>
      <c r="I37" s="32">
        <f t="shared" si="10"/>
        <v>58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26</v>
      </c>
      <c r="N37" s="32">
        <f t="shared" si="10"/>
        <v>0</v>
      </c>
      <c r="O37" s="32">
        <f t="shared" si="10"/>
        <v>0</v>
      </c>
      <c r="P37" s="32">
        <f t="shared" si="10"/>
        <v>0</v>
      </c>
      <c r="Q37" s="32">
        <f t="shared" si="10"/>
        <v>80</v>
      </c>
      <c r="R37" s="32">
        <f t="shared" si="10"/>
        <v>0</v>
      </c>
      <c r="S37" s="32">
        <f t="shared" si="10"/>
        <v>550</v>
      </c>
      <c r="T37" s="32">
        <f t="shared" si="10"/>
        <v>0</v>
      </c>
      <c r="U37" s="32">
        <f t="shared" si="10"/>
        <v>0</v>
      </c>
      <c r="V37" s="32">
        <f t="shared" si="10"/>
        <v>0</v>
      </c>
      <c r="W37" s="32">
        <f t="shared" si="10"/>
        <v>714</v>
      </c>
      <c r="X37" s="32">
        <f t="shared" si="10"/>
        <v>0</v>
      </c>
      <c r="Y37" s="35">
        <f>X37/W37</f>
        <v>0</v>
      </c>
    </row>
    <row r="38" spans="1:25" ht="16.5" thickTop="1" x14ac:dyDescent="0.25">
      <c r="M38" s="13"/>
      <c r="N38" s="13"/>
      <c r="O38" s="13"/>
      <c r="P38" s="13"/>
      <c r="Q38" s="13"/>
      <c r="R38" s="13"/>
      <c r="U38" s="13"/>
      <c r="V38" s="13"/>
    </row>
    <row r="45" spans="1:25" x14ac:dyDescent="0.25">
      <c r="S45" s="17"/>
      <c r="T45" s="17"/>
      <c r="W45" s="36"/>
    </row>
    <row r="46" spans="1:25" s="18" customFormat="1" x14ac:dyDescent="0.25">
      <c r="A46" s="14"/>
      <c r="B46" s="3"/>
      <c r="C46" s="3"/>
      <c r="D46" s="3"/>
      <c r="E46" s="14"/>
      <c r="F46" s="14"/>
      <c r="G46" s="15"/>
      <c r="H46" s="15"/>
      <c r="I46" s="15"/>
      <c r="J46" s="15"/>
      <c r="K46" s="15"/>
      <c r="L46" s="15"/>
      <c r="M46" s="15"/>
      <c r="N46" s="15"/>
      <c r="P46" s="16"/>
      <c r="R46" s="16"/>
      <c r="S46" s="13"/>
      <c r="T46" s="13"/>
      <c r="V46" s="16"/>
      <c r="W46" s="15"/>
      <c r="X46" s="13"/>
      <c r="Y46" s="13"/>
    </row>
  </sheetData>
  <mergeCells count="25">
    <mergeCell ref="M4:N4"/>
    <mergeCell ref="O4:P4"/>
    <mergeCell ref="Q4:R4"/>
    <mergeCell ref="S4:T4"/>
    <mergeCell ref="M3:N3"/>
    <mergeCell ref="O3:P3"/>
    <mergeCell ref="Q3:T3"/>
    <mergeCell ref="K3:L3"/>
    <mergeCell ref="A3:A5"/>
    <mergeCell ref="B3:B5"/>
    <mergeCell ref="D3:E3"/>
    <mergeCell ref="F3:F5"/>
    <mergeCell ref="G3:J3"/>
    <mergeCell ref="D4:D5"/>
    <mergeCell ref="E4:E5"/>
    <mergeCell ref="G4:H4"/>
    <mergeCell ref="I4:J4"/>
    <mergeCell ref="K4:L4"/>
    <mergeCell ref="C3:C5"/>
    <mergeCell ref="U3:V3"/>
    <mergeCell ref="U4:V4"/>
    <mergeCell ref="W3:Y3"/>
    <mergeCell ref="W4:W5"/>
    <mergeCell ref="X4:X5"/>
    <mergeCell ref="Y4:Y5"/>
  </mergeCells>
  <printOptions horizontalCentered="1"/>
  <pageMargins left="0.2" right="0.2" top="0.2" bottom="0.2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43"/>
  <sheetViews>
    <sheetView showGridLines="0" topLeftCell="A7" zoomScale="90" zoomScaleNormal="90" zoomScalePageLayoutView="85" workbookViewId="0">
      <selection activeCell="F17" sqref="F17"/>
    </sheetView>
  </sheetViews>
  <sheetFormatPr defaultColWidth="9.140625" defaultRowHeight="15.75" x14ac:dyDescent="0.25"/>
  <cols>
    <col min="1" max="1" width="4.42578125" style="14" customWidth="1"/>
    <col min="2" max="2" width="43.42578125" style="3" customWidth="1"/>
    <col min="3" max="3" width="4.7109375" style="3" customWidth="1"/>
    <col min="4" max="4" width="9" style="3" customWidth="1"/>
    <col min="5" max="5" width="9.7109375" style="14" customWidth="1"/>
    <col min="6" max="6" width="14.28515625" style="14" customWidth="1"/>
    <col min="7" max="15" width="6" style="15" customWidth="1"/>
    <col min="16" max="16" width="6" style="16" customWidth="1"/>
    <col min="17" max="17" width="6" style="15" customWidth="1"/>
    <col min="18" max="18" width="6" style="16" customWidth="1"/>
    <col min="19" max="20" width="6" style="13" customWidth="1"/>
    <col min="21" max="21" width="6" style="15" customWidth="1"/>
    <col min="22" max="22" width="6" style="16" customWidth="1"/>
    <col min="23" max="23" width="6" style="15" customWidth="1"/>
    <col min="24" max="24" width="6" style="13" customWidth="1"/>
    <col min="25" max="25" width="6.85546875" style="13" customWidth="1"/>
    <col min="26" max="16384" width="9.140625" style="3"/>
  </cols>
  <sheetData>
    <row r="1" spans="1:25" ht="14.25" customHeight="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6"/>
      <c r="X1" s="1"/>
      <c r="Y1" s="1"/>
    </row>
    <row r="2" spans="1:25" ht="14.2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7"/>
      <c r="X2" s="2"/>
      <c r="Y2" s="2"/>
    </row>
    <row r="3" spans="1:25" ht="32.25" customHeight="1" thickTop="1" x14ac:dyDescent="0.25">
      <c r="A3" s="471" t="s">
        <v>1</v>
      </c>
      <c r="B3" s="472" t="s">
        <v>3</v>
      </c>
      <c r="C3" s="482" t="s">
        <v>58</v>
      </c>
      <c r="D3" s="461" t="s">
        <v>4</v>
      </c>
      <c r="E3" s="463"/>
      <c r="F3" s="477" t="s">
        <v>2</v>
      </c>
      <c r="G3" s="461" t="s">
        <v>15</v>
      </c>
      <c r="H3" s="479"/>
      <c r="I3" s="479"/>
      <c r="J3" s="479"/>
      <c r="K3" s="461" t="s">
        <v>21</v>
      </c>
      <c r="L3" s="480"/>
      <c r="M3" s="460" t="s">
        <v>11</v>
      </c>
      <c r="N3" s="460"/>
      <c r="O3" s="460" t="s">
        <v>12</v>
      </c>
      <c r="P3" s="460"/>
      <c r="Q3" s="460" t="s">
        <v>16</v>
      </c>
      <c r="R3" s="460"/>
      <c r="S3" s="460"/>
      <c r="T3" s="460"/>
      <c r="U3" s="466" t="s">
        <v>13</v>
      </c>
      <c r="V3" s="467"/>
      <c r="W3" s="461" t="s">
        <v>20</v>
      </c>
      <c r="X3" s="462"/>
      <c r="Y3" s="463"/>
    </row>
    <row r="4" spans="1:25" ht="14.25" customHeight="1" x14ac:dyDescent="0.25">
      <c r="A4" s="472"/>
      <c r="B4" s="472"/>
      <c r="C4" s="483"/>
      <c r="D4" s="473" t="s">
        <v>5</v>
      </c>
      <c r="E4" s="475" t="s">
        <v>6</v>
      </c>
      <c r="F4" s="478"/>
      <c r="G4" s="481" t="s">
        <v>7</v>
      </c>
      <c r="H4" s="481"/>
      <c r="I4" s="481" t="s">
        <v>8</v>
      </c>
      <c r="J4" s="481"/>
      <c r="K4" s="481" t="s">
        <v>14</v>
      </c>
      <c r="L4" s="481"/>
      <c r="M4" s="470" t="s">
        <v>17</v>
      </c>
      <c r="N4" s="470"/>
      <c r="O4" s="470" t="s">
        <v>18</v>
      </c>
      <c r="P4" s="470"/>
      <c r="Q4" s="470" t="s">
        <v>19</v>
      </c>
      <c r="R4" s="470"/>
      <c r="S4" s="470" t="s">
        <v>10</v>
      </c>
      <c r="T4" s="470"/>
      <c r="U4" s="468" t="s">
        <v>30</v>
      </c>
      <c r="V4" s="469"/>
      <c r="W4" s="464" t="s">
        <v>28</v>
      </c>
      <c r="X4" s="464" t="s">
        <v>56</v>
      </c>
      <c r="Y4" s="464" t="s">
        <v>29</v>
      </c>
    </row>
    <row r="5" spans="1:25" ht="16.5" thickBot="1" x14ac:dyDescent="0.3">
      <c r="A5" s="465"/>
      <c r="B5" s="465"/>
      <c r="C5" s="484"/>
      <c r="D5" s="474"/>
      <c r="E5" s="476"/>
      <c r="F5" s="476"/>
      <c r="G5" s="43" t="s">
        <v>0</v>
      </c>
      <c r="H5" s="44" t="s">
        <v>9</v>
      </c>
      <c r="I5" s="43" t="s">
        <v>0</v>
      </c>
      <c r="J5" s="44" t="s">
        <v>9</v>
      </c>
      <c r="K5" s="43" t="s">
        <v>0</v>
      </c>
      <c r="L5" s="44" t="s">
        <v>9</v>
      </c>
      <c r="M5" s="43" t="s">
        <v>0</v>
      </c>
      <c r="N5" s="44" t="s">
        <v>9</v>
      </c>
      <c r="O5" s="43" t="s">
        <v>0</v>
      </c>
      <c r="P5" s="44" t="s">
        <v>9</v>
      </c>
      <c r="Q5" s="43" t="s">
        <v>0</v>
      </c>
      <c r="R5" s="44" t="s">
        <v>9</v>
      </c>
      <c r="S5" s="43" t="s">
        <v>0</v>
      </c>
      <c r="T5" s="44" t="s">
        <v>9</v>
      </c>
      <c r="U5" s="43" t="s">
        <v>0</v>
      </c>
      <c r="V5" s="44" t="s">
        <v>9</v>
      </c>
      <c r="W5" s="465"/>
      <c r="X5" s="465"/>
      <c r="Y5" s="465"/>
    </row>
    <row r="6" spans="1:25" s="22" customFormat="1" ht="15.75" customHeight="1" thickTop="1" x14ac:dyDescent="0.25">
      <c r="A6" s="21" t="str">
        <f>'Kampot '!A6</f>
        <v>I</v>
      </c>
      <c r="B6" s="19" t="str">
        <f>'Kampot '!B6</f>
        <v>Training of Farmers on SRP</v>
      </c>
      <c r="C6" s="19"/>
      <c r="D6" s="19"/>
      <c r="E6" s="20"/>
      <c r="F6" s="20"/>
      <c r="G6" s="21">
        <f>SUM(G7:G14)</f>
        <v>0</v>
      </c>
      <c r="H6" s="21">
        <f>SUM(H7:H14)</f>
        <v>0</v>
      </c>
      <c r="I6" s="21">
        <f t="shared" ref="I6:V6" si="0">SUM(I7:I14)</f>
        <v>16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8</v>
      </c>
      <c r="N6" s="21">
        <f>SUM(N7:N14)</f>
        <v>0</v>
      </c>
      <c r="O6" s="21">
        <f>SUM(O7:O14)</f>
        <v>0</v>
      </c>
      <c r="P6" s="21">
        <f>SUM(P7:P14)</f>
        <v>0</v>
      </c>
      <c r="Q6" s="21">
        <f t="shared" si="0"/>
        <v>0</v>
      </c>
      <c r="R6" s="21">
        <f t="shared" si="0"/>
        <v>0</v>
      </c>
      <c r="S6" s="21">
        <f t="shared" si="0"/>
        <v>200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>SUM(U6,S6,Q6,O6,M6,K6,I6,G6)</f>
        <v>224</v>
      </c>
      <c r="X6" s="21">
        <f>SUM(V6,T6,R6,P6,N6,L6,J6,H6)</f>
        <v>0</v>
      </c>
      <c r="Y6" s="41">
        <f>X6/W6</f>
        <v>0</v>
      </c>
    </row>
    <row r="7" spans="1:25" s="13" customFormat="1" x14ac:dyDescent="0.25">
      <c r="A7" s="6">
        <f>'Kampot '!A7</f>
        <v>1</v>
      </c>
      <c r="B7" s="7" t="str">
        <f>'Kampot '!B7</f>
        <v>Training of farmers on SRP</v>
      </c>
      <c r="C7" s="7"/>
      <c r="D7" s="7"/>
      <c r="E7" s="8"/>
      <c r="F7" s="9"/>
      <c r="G7" s="10"/>
      <c r="H7" s="10"/>
      <c r="I7" s="10">
        <v>2</v>
      </c>
      <c r="J7" s="10"/>
      <c r="K7" s="10"/>
      <c r="L7" s="11"/>
      <c r="M7" s="10">
        <v>1</v>
      </c>
      <c r="N7" s="10"/>
      <c r="O7" s="10"/>
      <c r="P7" s="10"/>
      <c r="Q7" s="10"/>
      <c r="R7" s="10"/>
      <c r="S7" s="10">
        <v>25</v>
      </c>
      <c r="T7" s="10"/>
      <c r="U7" s="10"/>
      <c r="V7" s="10"/>
      <c r="W7" s="12">
        <f t="shared" ref="W7:X33" si="1">SUM(U7,S7,Q7,O7,M7,K7,I7,G7)</f>
        <v>28</v>
      </c>
      <c r="X7" s="10">
        <f t="shared" si="1"/>
        <v>0</v>
      </c>
      <c r="Y7" s="40">
        <f t="shared" ref="Y7:Y33" si="2">X7/W7</f>
        <v>0</v>
      </c>
    </row>
    <row r="8" spans="1:25" s="13" customFormat="1" x14ac:dyDescent="0.25">
      <c r="A8" s="6">
        <f>'Kampot '!A8</f>
        <v>2</v>
      </c>
      <c r="B8" s="7" t="str">
        <f>'Kampot '!B8</f>
        <v>Training of farmers on SRP</v>
      </c>
      <c r="C8" s="7"/>
      <c r="D8" s="7"/>
      <c r="E8" s="8"/>
      <c r="F8" s="9"/>
      <c r="G8" s="10"/>
      <c r="H8" s="10"/>
      <c r="I8" s="10">
        <v>2</v>
      </c>
      <c r="J8" s="10"/>
      <c r="K8" s="10"/>
      <c r="L8" s="11"/>
      <c r="M8" s="10">
        <v>1</v>
      </c>
      <c r="N8" s="10"/>
      <c r="O8" s="10"/>
      <c r="P8" s="10"/>
      <c r="Q8" s="10"/>
      <c r="R8" s="10"/>
      <c r="S8" s="10">
        <v>25</v>
      </c>
      <c r="T8" s="10"/>
      <c r="U8" s="10"/>
      <c r="V8" s="10"/>
      <c r="W8" s="12">
        <f t="shared" ref="W8:X10" si="3">SUM(U8,S8,Q8,O8,M8,K8,I8,G8)</f>
        <v>28</v>
      </c>
      <c r="X8" s="10">
        <f t="shared" si="3"/>
        <v>0</v>
      </c>
      <c r="Y8" s="40">
        <f>X8/W8</f>
        <v>0</v>
      </c>
    </row>
    <row r="9" spans="1:25" s="13" customFormat="1" x14ac:dyDescent="0.25">
      <c r="A9" s="6">
        <f>'Kampot '!A9</f>
        <v>3</v>
      </c>
      <c r="B9" s="7" t="str">
        <f>'Kampot '!B9</f>
        <v>Training of farmers on SRP</v>
      </c>
      <c r="C9" s="7"/>
      <c r="D9" s="7"/>
      <c r="E9" s="8"/>
      <c r="F9" s="9"/>
      <c r="G9" s="10"/>
      <c r="H9" s="10"/>
      <c r="I9" s="10">
        <v>2</v>
      </c>
      <c r="J9" s="10"/>
      <c r="K9" s="10"/>
      <c r="L9" s="11"/>
      <c r="M9" s="10">
        <v>1</v>
      </c>
      <c r="N9" s="10"/>
      <c r="O9" s="10"/>
      <c r="P9" s="10"/>
      <c r="Q9" s="10"/>
      <c r="R9" s="10"/>
      <c r="S9" s="10">
        <v>25</v>
      </c>
      <c r="T9" s="10"/>
      <c r="U9" s="10"/>
      <c r="V9" s="10"/>
      <c r="W9" s="12">
        <f t="shared" si="3"/>
        <v>28</v>
      </c>
      <c r="X9" s="10">
        <f t="shared" si="3"/>
        <v>0</v>
      </c>
      <c r="Y9" s="40">
        <f>X9/W9</f>
        <v>0</v>
      </c>
    </row>
    <row r="10" spans="1:25" s="13" customFormat="1" x14ac:dyDescent="0.25">
      <c r="A10" s="6">
        <f>'Kampot '!A10</f>
        <v>4</v>
      </c>
      <c r="B10" s="7" t="str">
        <f>'Kampot '!B10</f>
        <v>Training of farmers on SRP</v>
      </c>
      <c r="C10" s="7"/>
      <c r="D10" s="7"/>
      <c r="E10" s="8"/>
      <c r="F10" s="9"/>
      <c r="G10" s="10"/>
      <c r="H10" s="10"/>
      <c r="I10" s="10">
        <v>2</v>
      </c>
      <c r="J10" s="10"/>
      <c r="K10" s="10"/>
      <c r="L10" s="11"/>
      <c r="M10" s="10">
        <v>1</v>
      </c>
      <c r="N10" s="10"/>
      <c r="O10" s="10"/>
      <c r="P10" s="10"/>
      <c r="Q10" s="10"/>
      <c r="R10" s="10"/>
      <c r="S10" s="10">
        <v>25</v>
      </c>
      <c r="T10" s="10"/>
      <c r="U10" s="10"/>
      <c r="V10" s="10"/>
      <c r="W10" s="12">
        <f t="shared" si="3"/>
        <v>28</v>
      </c>
      <c r="X10" s="10">
        <f t="shared" si="3"/>
        <v>0</v>
      </c>
      <c r="Y10" s="40">
        <f>X10/W10</f>
        <v>0</v>
      </c>
    </row>
    <row r="11" spans="1:25" s="13" customFormat="1" x14ac:dyDescent="0.25">
      <c r="A11" s="6">
        <f>'Kampot '!A11</f>
        <v>5</v>
      </c>
      <c r="B11" s="7" t="str">
        <f>'Kampot '!B11</f>
        <v>Training of farmers on SRP</v>
      </c>
      <c r="C11" s="7"/>
      <c r="D11" s="7"/>
      <c r="E11" s="8"/>
      <c r="F11" s="9"/>
      <c r="G11" s="10"/>
      <c r="H11" s="10"/>
      <c r="I11" s="10">
        <v>2</v>
      </c>
      <c r="J11" s="10"/>
      <c r="K11" s="10"/>
      <c r="L11" s="11"/>
      <c r="M11" s="10">
        <v>1</v>
      </c>
      <c r="N11" s="10"/>
      <c r="O11" s="10"/>
      <c r="P11" s="10"/>
      <c r="Q11" s="10"/>
      <c r="R11" s="10"/>
      <c r="S11" s="10">
        <v>25</v>
      </c>
      <c r="T11" s="10"/>
      <c r="U11" s="10"/>
      <c r="V11" s="10"/>
      <c r="W11" s="12">
        <f t="shared" si="1"/>
        <v>28</v>
      </c>
      <c r="X11" s="10">
        <f t="shared" si="1"/>
        <v>0</v>
      </c>
      <c r="Y11" s="40">
        <f t="shared" si="2"/>
        <v>0</v>
      </c>
    </row>
    <row r="12" spans="1:25" s="13" customFormat="1" x14ac:dyDescent="0.25">
      <c r="A12" s="6">
        <f>'Kampot '!A12</f>
        <v>6</v>
      </c>
      <c r="B12" s="7" t="str">
        <f>'Kampot '!B12</f>
        <v>Training of farmers on SRP</v>
      </c>
      <c r="C12" s="7"/>
      <c r="D12" s="7"/>
      <c r="E12" s="8"/>
      <c r="F12" s="9"/>
      <c r="G12" s="10"/>
      <c r="H12" s="10"/>
      <c r="I12" s="10">
        <v>2</v>
      </c>
      <c r="J12" s="10"/>
      <c r="K12" s="10"/>
      <c r="L12" s="11"/>
      <c r="M12" s="10">
        <v>1</v>
      </c>
      <c r="N12" s="10"/>
      <c r="O12" s="10"/>
      <c r="P12" s="10"/>
      <c r="Q12" s="10"/>
      <c r="R12" s="10"/>
      <c r="S12" s="10">
        <v>25</v>
      </c>
      <c r="T12" s="10"/>
      <c r="U12" s="10"/>
      <c r="V12" s="10"/>
      <c r="W12" s="12">
        <f t="shared" si="1"/>
        <v>28</v>
      </c>
      <c r="X12" s="10">
        <f t="shared" si="1"/>
        <v>0</v>
      </c>
      <c r="Y12" s="40">
        <f t="shared" si="2"/>
        <v>0</v>
      </c>
    </row>
    <row r="13" spans="1:25" s="13" customFormat="1" x14ac:dyDescent="0.25">
      <c r="A13" s="6">
        <f>'Kampot '!A13</f>
        <v>7</v>
      </c>
      <c r="B13" s="7" t="str">
        <f>'Kampot '!B13</f>
        <v>Training of farmers on SRP</v>
      </c>
      <c r="C13" s="7"/>
      <c r="D13" s="7"/>
      <c r="E13" s="8"/>
      <c r="F13" s="9"/>
      <c r="G13" s="10"/>
      <c r="H13" s="10"/>
      <c r="I13" s="10">
        <v>2</v>
      </c>
      <c r="J13" s="10"/>
      <c r="K13" s="10"/>
      <c r="L13" s="11"/>
      <c r="M13" s="10">
        <v>1</v>
      </c>
      <c r="N13" s="10"/>
      <c r="O13" s="10"/>
      <c r="P13" s="10"/>
      <c r="Q13" s="10"/>
      <c r="R13" s="10"/>
      <c r="S13" s="10">
        <v>25</v>
      </c>
      <c r="T13" s="10"/>
      <c r="U13" s="10"/>
      <c r="V13" s="10"/>
      <c r="W13" s="12">
        <f t="shared" si="1"/>
        <v>28</v>
      </c>
      <c r="X13" s="10">
        <f t="shared" si="1"/>
        <v>0</v>
      </c>
      <c r="Y13" s="40">
        <f t="shared" si="2"/>
        <v>0</v>
      </c>
    </row>
    <row r="14" spans="1:25" s="13" customFormat="1" ht="16.5" thickBot="1" x14ac:dyDescent="0.3">
      <c r="A14" s="6">
        <f>'Kampot '!A14</f>
        <v>8</v>
      </c>
      <c r="B14" s="23" t="str">
        <f>'Kampot '!B14</f>
        <v>Training of farmers on SRP</v>
      </c>
      <c r="C14" s="23"/>
      <c r="D14" s="23"/>
      <c r="E14" s="24"/>
      <c r="F14" s="25"/>
      <c r="G14" s="26"/>
      <c r="H14" s="26"/>
      <c r="I14" s="10">
        <v>2</v>
      </c>
      <c r="J14" s="26"/>
      <c r="K14" s="26"/>
      <c r="L14" s="27"/>
      <c r="M14" s="10">
        <v>1</v>
      </c>
      <c r="N14" s="26"/>
      <c r="O14" s="26"/>
      <c r="P14" s="26"/>
      <c r="Q14" s="26"/>
      <c r="R14" s="26"/>
      <c r="S14" s="10">
        <v>25</v>
      </c>
      <c r="T14" s="26"/>
      <c r="U14" s="26"/>
      <c r="V14" s="26"/>
      <c r="W14" s="28">
        <f t="shared" si="1"/>
        <v>28</v>
      </c>
      <c r="X14" s="26">
        <f t="shared" si="1"/>
        <v>0</v>
      </c>
      <c r="Y14" s="40">
        <f t="shared" si="2"/>
        <v>0</v>
      </c>
    </row>
    <row r="15" spans="1:25" s="22" customFormat="1" ht="15.75" customHeight="1" thickTop="1" thickBot="1" x14ac:dyDescent="0.3">
      <c r="A15" s="29" t="str">
        <f>'Kampot '!A16</f>
        <v>II</v>
      </c>
      <c r="B15" s="30" t="str">
        <f>'Kampot '!B16</f>
        <v>Training of Farmers on CSA</v>
      </c>
      <c r="C15" s="30"/>
      <c r="D15" s="30"/>
      <c r="E15" s="31"/>
      <c r="F15" s="31"/>
      <c r="G15" s="29">
        <f>SUM(G16:G20)</f>
        <v>0</v>
      </c>
      <c r="H15" s="29">
        <f t="shared" ref="H15:V15" si="4">SUM(H16:H20)</f>
        <v>0</v>
      </c>
      <c r="I15" s="29">
        <f t="shared" si="4"/>
        <v>10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5</v>
      </c>
      <c r="N15" s="29">
        <f t="shared" si="4"/>
        <v>0</v>
      </c>
      <c r="O15" s="29">
        <f t="shared" si="4"/>
        <v>0</v>
      </c>
      <c r="P15" s="29">
        <f t="shared" si="4"/>
        <v>0</v>
      </c>
      <c r="Q15" s="29">
        <f t="shared" si="4"/>
        <v>0</v>
      </c>
      <c r="R15" s="29">
        <f t="shared" si="4"/>
        <v>0</v>
      </c>
      <c r="S15" s="29">
        <f t="shared" si="4"/>
        <v>125</v>
      </c>
      <c r="T15" s="29">
        <f t="shared" si="4"/>
        <v>0</v>
      </c>
      <c r="U15" s="29">
        <f t="shared" si="4"/>
        <v>0</v>
      </c>
      <c r="V15" s="29">
        <f t="shared" si="4"/>
        <v>0</v>
      </c>
      <c r="W15" s="29">
        <f t="shared" si="1"/>
        <v>140</v>
      </c>
      <c r="X15" s="29">
        <f t="shared" si="1"/>
        <v>0</v>
      </c>
      <c r="Y15" s="40">
        <f t="shared" si="2"/>
        <v>0</v>
      </c>
    </row>
    <row r="16" spans="1:25" s="13" customFormat="1" ht="16.5" thickTop="1" x14ac:dyDescent="0.25">
      <c r="A16" s="6">
        <f>'Kampot '!A17</f>
        <v>1</v>
      </c>
      <c r="B16" s="7" t="str">
        <f>'Kampot '!B17</f>
        <v>Training of farmers on CSA</v>
      </c>
      <c r="C16" s="7"/>
      <c r="D16" s="7"/>
      <c r="E16" s="8"/>
      <c r="F16" s="9"/>
      <c r="G16" s="10"/>
      <c r="H16" s="10"/>
      <c r="I16" s="10">
        <v>2</v>
      </c>
      <c r="J16" s="10"/>
      <c r="K16" s="10"/>
      <c r="L16" s="11"/>
      <c r="M16" s="10">
        <v>1</v>
      </c>
      <c r="N16" s="10"/>
      <c r="O16" s="10"/>
      <c r="P16" s="10"/>
      <c r="Q16" s="10"/>
      <c r="R16" s="10"/>
      <c r="S16" s="10">
        <v>25</v>
      </c>
      <c r="T16" s="10"/>
      <c r="U16" s="10"/>
      <c r="V16" s="10"/>
      <c r="W16" s="12">
        <f t="shared" si="1"/>
        <v>28</v>
      </c>
      <c r="X16" s="10">
        <f t="shared" si="1"/>
        <v>0</v>
      </c>
      <c r="Y16" s="42">
        <f t="shared" si="2"/>
        <v>0</v>
      </c>
    </row>
    <row r="17" spans="1:25" s="13" customFormat="1" x14ac:dyDescent="0.25">
      <c r="A17" s="6">
        <f>'Kampot '!A18</f>
        <v>2</v>
      </c>
      <c r="B17" s="7" t="str">
        <f>'Kampot '!B18</f>
        <v>Training of farmers on CSA</v>
      </c>
      <c r="C17" s="7"/>
      <c r="D17" s="7"/>
      <c r="E17" s="8"/>
      <c r="F17" s="9"/>
      <c r="G17" s="10"/>
      <c r="H17" s="10"/>
      <c r="I17" s="10">
        <v>2</v>
      </c>
      <c r="J17" s="10"/>
      <c r="K17" s="10"/>
      <c r="L17" s="11"/>
      <c r="M17" s="10">
        <v>1</v>
      </c>
      <c r="N17" s="10"/>
      <c r="O17" s="10"/>
      <c r="P17" s="10"/>
      <c r="Q17" s="10"/>
      <c r="R17" s="10"/>
      <c r="S17" s="10">
        <v>25</v>
      </c>
      <c r="T17" s="10"/>
      <c r="U17" s="10"/>
      <c r="V17" s="10"/>
      <c r="W17" s="12">
        <f t="shared" si="1"/>
        <v>28</v>
      </c>
      <c r="X17" s="10">
        <f t="shared" si="1"/>
        <v>0</v>
      </c>
      <c r="Y17" s="40">
        <f t="shared" si="2"/>
        <v>0</v>
      </c>
    </row>
    <row r="18" spans="1:25" s="13" customFormat="1" x14ac:dyDescent="0.25">
      <c r="A18" s="6">
        <f>'Kampot '!A19</f>
        <v>3</v>
      </c>
      <c r="B18" s="7" t="str">
        <f>'Kampot '!B19</f>
        <v>Training of farmers on CSA</v>
      </c>
      <c r="C18" s="7"/>
      <c r="D18" s="7"/>
      <c r="E18" s="8"/>
      <c r="F18" s="9"/>
      <c r="G18" s="10"/>
      <c r="H18" s="10"/>
      <c r="I18" s="10">
        <v>2</v>
      </c>
      <c r="J18" s="10"/>
      <c r="K18" s="10"/>
      <c r="L18" s="11"/>
      <c r="M18" s="10">
        <v>1</v>
      </c>
      <c r="N18" s="10"/>
      <c r="O18" s="10"/>
      <c r="P18" s="10"/>
      <c r="Q18" s="10"/>
      <c r="R18" s="10"/>
      <c r="S18" s="10">
        <v>25</v>
      </c>
      <c r="T18" s="10"/>
      <c r="U18" s="10"/>
      <c r="V18" s="10"/>
      <c r="W18" s="12">
        <f t="shared" si="1"/>
        <v>28</v>
      </c>
      <c r="X18" s="10">
        <f t="shared" si="1"/>
        <v>0</v>
      </c>
      <c r="Y18" s="40">
        <f t="shared" si="2"/>
        <v>0</v>
      </c>
    </row>
    <row r="19" spans="1:25" s="13" customFormat="1" x14ac:dyDescent="0.25">
      <c r="A19" s="6">
        <f>'Kampot '!A20</f>
        <v>4</v>
      </c>
      <c r="B19" s="7" t="str">
        <f>'Kampot '!B20</f>
        <v>Training of farmers on CSA</v>
      </c>
      <c r="C19" s="7"/>
      <c r="D19" s="7"/>
      <c r="E19" s="8"/>
      <c r="F19" s="9"/>
      <c r="G19" s="10"/>
      <c r="H19" s="10"/>
      <c r="I19" s="10">
        <v>2</v>
      </c>
      <c r="J19" s="10"/>
      <c r="K19" s="10"/>
      <c r="L19" s="11"/>
      <c r="M19" s="10">
        <v>1</v>
      </c>
      <c r="N19" s="10"/>
      <c r="O19" s="10"/>
      <c r="P19" s="10"/>
      <c r="Q19" s="10"/>
      <c r="R19" s="10"/>
      <c r="S19" s="10">
        <v>25</v>
      </c>
      <c r="T19" s="10"/>
      <c r="U19" s="10"/>
      <c r="V19" s="10"/>
      <c r="W19" s="12">
        <f t="shared" si="1"/>
        <v>28</v>
      </c>
      <c r="X19" s="10">
        <f t="shared" si="1"/>
        <v>0</v>
      </c>
      <c r="Y19" s="40">
        <f t="shared" si="2"/>
        <v>0</v>
      </c>
    </row>
    <row r="20" spans="1:25" s="13" customFormat="1" ht="16.5" thickBot="1" x14ac:dyDescent="0.3">
      <c r="A20" s="6">
        <f>'Kampot '!A21</f>
        <v>5</v>
      </c>
      <c r="B20" s="7" t="str">
        <f>'Kampot '!B21</f>
        <v>Training of farmers on CSA</v>
      </c>
      <c r="C20" s="7"/>
      <c r="D20" s="7"/>
      <c r="E20" s="8"/>
      <c r="F20" s="9"/>
      <c r="G20" s="10"/>
      <c r="H20" s="10"/>
      <c r="I20" s="10">
        <v>2</v>
      </c>
      <c r="J20" s="10"/>
      <c r="K20" s="10"/>
      <c r="L20" s="11"/>
      <c r="M20" s="10">
        <v>1</v>
      </c>
      <c r="N20" s="10"/>
      <c r="O20" s="10"/>
      <c r="P20" s="10"/>
      <c r="Q20" s="10"/>
      <c r="R20" s="10"/>
      <c r="S20" s="10">
        <v>25</v>
      </c>
      <c r="T20" s="10"/>
      <c r="U20" s="10"/>
      <c r="V20" s="10"/>
      <c r="W20" s="12">
        <f t="shared" si="1"/>
        <v>28</v>
      </c>
      <c r="X20" s="10">
        <f t="shared" si="1"/>
        <v>0</v>
      </c>
      <c r="Y20" s="40">
        <f t="shared" si="2"/>
        <v>0</v>
      </c>
    </row>
    <row r="21" spans="1:25" s="22" customFormat="1" ht="15.75" customHeight="1" thickTop="1" thickBot="1" x14ac:dyDescent="0.3">
      <c r="A21" s="29" t="str">
        <f>'Kampot '!A22</f>
        <v>III</v>
      </c>
      <c r="B21" s="30" t="str">
        <f>'Kampot '!B22</f>
        <v>Training of Farmers on Farm Mechanization</v>
      </c>
      <c r="C21" s="30"/>
      <c r="D21" s="30"/>
      <c r="E21" s="31"/>
      <c r="F21" s="31"/>
      <c r="G21" s="29">
        <f>SUM(G22:G26)</f>
        <v>0</v>
      </c>
      <c r="H21" s="29">
        <f t="shared" ref="H21:V21" si="5">SUM(H22:H26)</f>
        <v>0</v>
      </c>
      <c r="I21" s="29">
        <f t="shared" si="5"/>
        <v>10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5</v>
      </c>
      <c r="N21" s="29">
        <f t="shared" si="5"/>
        <v>0</v>
      </c>
      <c r="O21" s="29">
        <f t="shared" si="5"/>
        <v>0</v>
      </c>
      <c r="P21" s="29">
        <f t="shared" si="5"/>
        <v>0</v>
      </c>
      <c r="Q21" s="29">
        <f t="shared" si="5"/>
        <v>0</v>
      </c>
      <c r="R21" s="29">
        <f t="shared" si="5"/>
        <v>0</v>
      </c>
      <c r="S21" s="29">
        <f t="shared" si="5"/>
        <v>125</v>
      </c>
      <c r="T21" s="29">
        <f t="shared" si="5"/>
        <v>0</v>
      </c>
      <c r="U21" s="29">
        <f t="shared" si="5"/>
        <v>0</v>
      </c>
      <c r="V21" s="29">
        <f t="shared" si="5"/>
        <v>0</v>
      </c>
      <c r="W21" s="29">
        <f t="shared" ref="W21:X26" si="6">SUM(U21,S21,Q21,O21,M21,K21,I21,G21)</f>
        <v>140</v>
      </c>
      <c r="X21" s="29">
        <f t="shared" si="6"/>
        <v>0</v>
      </c>
      <c r="Y21" s="40">
        <f t="shared" ref="Y21:Y26" si="7">X21/W21</f>
        <v>0</v>
      </c>
    </row>
    <row r="22" spans="1:25" s="13" customFormat="1" ht="16.5" thickTop="1" x14ac:dyDescent="0.25">
      <c r="A22" s="6">
        <f>'Kampot '!A23</f>
        <v>1</v>
      </c>
      <c r="B22" s="7" t="str">
        <f>'Kampot '!B23</f>
        <v>Training of farmers on storage unit operation</v>
      </c>
      <c r="C22" s="7"/>
      <c r="D22" s="7"/>
      <c r="E22" s="8"/>
      <c r="F22" s="9"/>
      <c r="G22" s="10"/>
      <c r="H22" s="10"/>
      <c r="I22" s="10">
        <v>2</v>
      </c>
      <c r="J22" s="10"/>
      <c r="K22" s="10"/>
      <c r="L22" s="11"/>
      <c r="M22" s="10">
        <v>1</v>
      </c>
      <c r="N22" s="10"/>
      <c r="O22" s="10"/>
      <c r="P22" s="10"/>
      <c r="Q22" s="10"/>
      <c r="R22" s="10"/>
      <c r="S22" s="10">
        <v>25</v>
      </c>
      <c r="T22" s="10"/>
      <c r="U22" s="10"/>
      <c r="V22" s="10"/>
      <c r="W22" s="12">
        <f t="shared" si="6"/>
        <v>28</v>
      </c>
      <c r="X22" s="10">
        <f t="shared" si="6"/>
        <v>0</v>
      </c>
      <c r="Y22" s="42">
        <f t="shared" si="7"/>
        <v>0</v>
      </c>
    </row>
    <row r="23" spans="1:25" s="13" customFormat="1" x14ac:dyDescent="0.25">
      <c r="A23" s="6">
        <f>'Kampot '!A24</f>
        <v>2</v>
      </c>
      <c r="B23" s="7" t="str">
        <f>'Kampot '!B24</f>
        <v>Training of farmers on post harvest</v>
      </c>
      <c r="C23" s="7"/>
      <c r="D23" s="7"/>
      <c r="E23" s="8"/>
      <c r="F23" s="9"/>
      <c r="G23" s="10"/>
      <c r="H23" s="10"/>
      <c r="I23" s="10">
        <v>2</v>
      </c>
      <c r="J23" s="10"/>
      <c r="K23" s="10"/>
      <c r="L23" s="11"/>
      <c r="M23" s="10">
        <v>1</v>
      </c>
      <c r="N23" s="10"/>
      <c r="O23" s="10"/>
      <c r="P23" s="10"/>
      <c r="Q23" s="10"/>
      <c r="R23" s="10"/>
      <c r="S23" s="10">
        <v>25</v>
      </c>
      <c r="T23" s="10"/>
      <c r="U23" s="10"/>
      <c r="V23" s="10"/>
      <c r="W23" s="12">
        <f t="shared" si="6"/>
        <v>28</v>
      </c>
      <c r="X23" s="10">
        <f t="shared" si="6"/>
        <v>0</v>
      </c>
      <c r="Y23" s="40">
        <f t="shared" si="7"/>
        <v>0</v>
      </c>
    </row>
    <row r="24" spans="1:25" s="13" customFormat="1" x14ac:dyDescent="0.25">
      <c r="A24" s="6">
        <f>'Kampot '!A25</f>
        <v>3</v>
      </c>
      <c r="B24" s="7" t="str">
        <f>'Kampot '!B25</f>
        <v>Training of farmers on land levelling</v>
      </c>
      <c r="C24" s="7"/>
      <c r="D24" s="7"/>
      <c r="E24" s="8"/>
      <c r="F24" s="9"/>
      <c r="G24" s="10"/>
      <c r="H24" s="10"/>
      <c r="I24" s="10">
        <v>2</v>
      </c>
      <c r="J24" s="10"/>
      <c r="K24" s="10"/>
      <c r="L24" s="11"/>
      <c r="M24" s="10">
        <v>1</v>
      </c>
      <c r="N24" s="10"/>
      <c r="O24" s="10"/>
      <c r="P24" s="10"/>
      <c r="Q24" s="10"/>
      <c r="R24" s="10"/>
      <c r="S24" s="10">
        <v>25</v>
      </c>
      <c r="T24" s="10"/>
      <c r="U24" s="10"/>
      <c r="V24" s="10"/>
      <c r="W24" s="12">
        <f t="shared" si="6"/>
        <v>28</v>
      </c>
      <c r="X24" s="10">
        <f t="shared" si="6"/>
        <v>0</v>
      </c>
      <c r="Y24" s="40">
        <f t="shared" si="7"/>
        <v>0</v>
      </c>
    </row>
    <row r="25" spans="1:25" s="13" customFormat="1" x14ac:dyDescent="0.25">
      <c r="A25" s="6">
        <f>'Kampot '!A26</f>
        <v>4</v>
      </c>
      <c r="B25" s="7" t="str">
        <f>'Kampot '!B26</f>
        <v>Training of farmers on O&amp;M of agricultural machinery</v>
      </c>
      <c r="C25" s="7"/>
      <c r="D25" s="7"/>
      <c r="E25" s="8"/>
      <c r="F25" s="9"/>
      <c r="G25" s="10"/>
      <c r="H25" s="10"/>
      <c r="I25" s="10">
        <v>2</v>
      </c>
      <c r="J25" s="10"/>
      <c r="K25" s="10"/>
      <c r="L25" s="11"/>
      <c r="M25" s="10">
        <v>1</v>
      </c>
      <c r="N25" s="10"/>
      <c r="O25" s="10"/>
      <c r="P25" s="10"/>
      <c r="Q25" s="10"/>
      <c r="R25" s="10"/>
      <c r="S25" s="10">
        <v>25</v>
      </c>
      <c r="T25" s="10"/>
      <c r="U25" s="10"/>
      <c r="V25" s="10"/>
      <c r="W25" s="12">
        <f t="shared" si="6"/>
        <v>28</v>
      </c>
      <c r="X25" s="10">
        <f t="shared" si="6"/>
        <v>0</v>
      </c>
      <c r="Y25" s="40">
        <f t="shared" si="7"/>
        <v>0</v>
      </c>
    </row>
    <row r="26" spans="1:25" s="13" customFormat="1" ht="16.5" thickBot="1" x14ac:dyDescent="0.3">
      <c r="A26" s="6">
        <f>'Kampot '!A27</f>
        <v>5</v>
      </c>
      <c r="B26" s="7" t="str">
        <f>'Kampot '!B27</f>
        <v>Training of farmers on agriculture conservation</v>
      </c>
      <c r="C26" s="7"/>
      <c r="D26" s="7"/>
      <c r="E26" s="8"/>
      <c r="F26" s="9"/>
      <c r="G26" s="10"/>
      <c r="H26" s="10"/>
      <c r="I26" s="10">
        <v>2</v>
      </c>
      <c r="J26" s="10"/>
      <c r="K26" s="10"/>
      <c r="L26" s="11"/>
      <c r="M26" s="10">
        <v>1</v>
      </c>
      <c r="N26" s="10"/>
      <c r="O26" s="10"/>
      <c r="P26" s="10"/>
      <c r="Q26" s="10"/>
      <c r="R26" s="10"/>
      <c r="S26" s="10">
        <v>25</v>
      </c>
      <c r="T26" s="10"/>
      <c r="U26" s="10"/>
      <c r="V26" s="10"/>
      <c r="W26" s="12">
        <f t="shared" si="6"/>
        <v>28</v>
      </c>
      <c r="X26" s="10">
        <f t="shared" si="6"/>
        <v>0</v>
      </c>
      <c r="Y26" s="40">
        <f t="shared" si="7"/>
        <v>0</v>
      </c>
    </row>
    <row r="27" spans="1:25" s="22" customFormat="1" ht="15.75" customHeight="1" thickTop="1" thickBot="1" x14ac:dyDescent="0.3">
      <c r="A27" s="29" t="str">
        <f>Takeo!A28</f>
        <v>IV</v>
      </c>
      <c r="B27" s="30" t="str">
        <f>Takeo!B28</f>
        <v>Training of Farmers on CAMGAP</v>
      </c>
      <c r="C27" s="30"/>
      <c r="D27" s="30"/>
      <c r="E27" s="31"/>
      <c r="F27" s="31"/>
      <c r="G27" s="29">
        <f t="shared" ref="G27:V27" si="8">SUM(G28:G30)</f>
        <v>0</v>
      </c>
      <c r="H27" s="29">
        <f t="shared" si="8"/>
        <v>0</v>
      </c>
      <c r="I27" s="29">
        <f t="shared" si="8"/>
        <v>12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3</v>
      </c>
      <c r="N27" s="29">
        <f t="shared" si="8"/>
        <v>0</v>
      </c>
      <c r="O27" s="29">
        <f t="shared" si="8"/>
        <v>0</v>
      </c>
      <c r="P27" s="29">
        <f t="shared" si="8"/>
        <v>0</v>
      </c>
      <c r="Q27" s="29">
        <f t="shared" si="8"/>
        <v>0</v>
      </c>
      <c r="R27" s="29">
        <f t="shared" si="8"/>
        <v>0</v>
      </c>
      <c r="S27" s="29">
        <f t="shared" si="8"/>
        <v>75</v>
      </c>
      <c r="T27" s="29">
        <f t="shared" si="8"/>
        <v>0</v>
      </c>
      <c r="U27" s="29">
        <f t="shared" si="8"/>
        <v>0</v>
      </c>
      <c r="V27" s="29">
        <f t="shared" si="8"/>
        <v>0</v>
      </c>
      <c r="W27" s="29">
        <f t="shared" si="1"/>
        <v>90</v>
      </c>
      <c r="X27" s="29">
        <f t="shared" si="1"/>
        <v>0</v>
      </c>
      <c r="Y27" s="40">
        <f t="shared" si="2"/>
        <v>0</v>
      </c>
    </row>
    <row r="28" spans="1:25" s="13" customFormat="1" ht="16.5" thickTop="1" x14ac:dyDescent="0.25">
      <c r="A28" s="6">
        <f>Takeo!A29</f>
        <v>1</v>
      </c>
      <c r="B28" s="7" t="str">
        <f>Takeo!B29</f>
        <v>Training of farmers on CAMGAP</v>
      </c>
      <c r="C28" s="7"/>
      <c r="D28" s="7"/>
      <c r="E28" s="8"/>
      <c r="F28" s="9"/>
      <c r="G28" s="10"/>
      <c r="H28" s="10"/>
      <c r="I28" s="10">
        <v>4</v>
      </c>
      <c r="J28" s="10"/>
      <c r="K28" s="10"/>
      <c r="L28" s="11"/>
      <c r="M28" s="10">
        <v>1</v>
      </c>
      <c r="N28" s="10"/>
      <c r="O28" s="10"/>
      <c r="P28" s="10"/>
      <c r="Q28" s="10"/>
      <c r="R28" s="10"/>
      <c r="S28" s="10">
        <v>25</v>
      </c>
      <c r="T28" s="10"/>
      <c r="U28" s="10"/>
      <c r="V28" s="10"/>
      <c r="W28" s="12">
        <f t="shared" si="1"/>
        <v>30</v>
      </c>
      <c r="X28" s="10">
        <f t="shared" si="1"/>
        <v>0</v>
      </c>
      <c r="Y28" s="42">
        <f t="shared" si="2"/>
        <v>0</v>
      </c>
    </row>
    <row r="29" spans="1:25" s="13" customFormat="1" x14ac:dyDescent="0.25">
      <c r="A29" s="6">
        <f>Takeo!A30</f>
        <v>2</v>
      </c>
      <c r="B29" s="7" t="str">
        <f>Takeo!B30</f>
        <v>Training of farmers on CAMGAP</v>
      </c>
      <c r="C29" s="7"/>
      <c r="D29" s="7"/>
      <c r="E29" s="8"/>
      <c r="F29" s="9"/>
      <c r="G29" s="10"/>
      <c r="H29" s="10"/>
      <c r="I29" s="10">
        <v>4</v>
      </c>
      <c r="J29" s="10"/>
      <c r="K29" s="10"/>
      <c r="L29" s="11"/>
      <c r="M29" s="10">
        <v>1</v>
      </c>
      <c r="N29" s="10"/>
      <c r="O29" s="10"/>
      <c r="P29" s="10"/>
      <c r="Q29" s="10"/>
      <c r="R29" s="10"/>
      <c r="S29" s="10">
        <v>25</v>
      </c>
      <c r="T29" s="10"/>
      <c r="U29" s="10"/>
      <c r="V29" s="10"/>
      <c r="W29" s="12">
        <f t="shared" si="1"/>
        <v>30</v>
      </c>
      <c r="X29" s="10">
        <f t="shared" si="1"/>
        <v>0</v>
      </c>
      <c r="Y29" s="40">
        <f t="shared" si="2"/>
        <v>0</v>
      </c>
    </row>
    <row r="30" spans="1:25" s="13" customFormat="1" ht="16.5" thickBot="1" x14ac:dyDescent="0.3">
      <c r="A30" s="6">
        <f>Takeo!A31</f>
        <v>3</v>
      </c>
      <c r="B30" s="7" t="str">
        <f>Takeo!B31</f>
        <v>Training of farmers on CAMGAP</v>
      </c>
      <c r="C30" s="7"/>
      <c r="D30" s="7"/>
      <c r="E30" s="8"/>
      <c r="F30" s="9"/>
      <c r="G30" s="10"/>
      <c r="H30" s="10"/>
      <c r="I30" s="10">
        <v>4</v>
      </c>
      <c r="J30" s="10"/>
      <c r="K30" s="10"/>
      <c r="L30" s="11"/>
      <c r="M30" s="10">
        <v>1</v>
      </c>
      <c r="N30" s="10"/>
      <c r="O30" s="10"/>
      <c r="P30" s="10"/>
      <c r="Q30" s="10"/>
      <c r="R30" s="10"/>
      <c r="S30" s="10">
        <v>25</v>
      </c>
      <c r="T30" s="10"/>
      <c r="U30" s="10"/>
      <c r="V30" s="10"/>
      <c r="W30" s="12">
        <f t="shared" si="1"/>
        <v>30</v>
      </c>
      <c r="X30" s="10">
        <f t="shared" si="1"/>
        <v>0</v>
      </c>
      <c r="Y30" s="40">
        <f t="shared" si="2"/>
        <v>0</v>
      </c>
    </row>
    <row r="31" spans="1:25" s="22" customFormat="1" ht="15.75" customHeight="1" thickTop="1" x14ac:dyDescent="0.25">
      <c r="A31" s="29" t="str">
        <f>'Kampot '!A31</f>
        <v>V</v>
      </c>
      <c r="B31" s="30" t="str">
        <f>'Kampot '!B31</f>
        <v>Training of Cooperatives ( ACs Boards)</v>
      </c>
      <c r="C31" s="30"/>
      <c r="D31" s="30"/>
      <c r="E31" s="31"/>
      <c r="F31" s="31"/>
      <c r="G31" s="29">
        <f t="shared" ref="G31:V31" si="9">SUM(G32:G33)</f>
        <v>0</v>
      </c>
      <c r="H31" s="29">
        <f t="shared" si="9"/>
        <v>0</v>
      </c>
      <c r="I31" s="29">
        <f t="shared" si="9"/>
        <v>4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2</v>
      </c>
      <c r="N31" s="29">
        <f t="shared" si="9"/>
        <v>0</v>
      </c>
      <c r="O31" s="29">
        <f t="shared" si="9"/>
        <v>0</v>
      </c>
      <c r="P31" s="29">
        <f t="shared" si="9"/>
        <v>0</v>
      </c>
      <c r="Q31" s="29">
        <f t="shared" si="9"/>
        <v>40</v>
      </c>
      <c r="R31" s="29">
        <f t="shared" si="9"/>
        <v>0</v>
      </c>
      <c r="S31" s="29">
        <f t="shared" si="9"/>
        <v>0</v>
      </c>
      <c r="T31" s="29">
        <f t="shared" si="9"/>
        <v>0</v>
      </c>
      <c r="U31" s="29">
        <f t="shared" si="9"/>
        <v>0</v>
      </c>
      <c r="V31" s="29">
        <f t="shared" si="9"/>
        <v>0</v>
      </c>
      <c r="W31" s="29">
        <f t="shared" si="1"/>
        <v>46</v>
      </c>
      <c r="X31" s="29">
        <f t="shared" si="1"/>
        <v>0</v>
      </c>
      <c r="Y31" s="42">
        <f t="shared" si="2"/>
        <v>0</v>
      </c>
    </row>
    <row r="32" spans="1:25" s="13" customFormat="1" x14ac:dyDescent="0.25">
      <c r="A32" s="6">
        <f>'Kampot '!A32</f>
        <v>1</v>
      </c>
      <c r="B32" s="7" t="str">
        <f>'Kampot '!B32</f>
        <v xml:space="preserve">Leadership and Management </v>
      </c>
      <c r="C32" s="7"/>
      <c r="D32" s="7"/>
      <c r="E32" s="8"/>
      <c r="F32" s="9"/>
      <c r="G32" s="10"/>
      <c r="H32" s="10"/>
      <c r="I32" s="10">
        <v>2</v>
      </c>
      <c r="J32" s="10"/>
      <c r="K32" s="10"/>
      <c r="L32" s="11"/>
      <c r="M32" s="10">
        <v>1</v>
      </c>
      <c r="N32" s="10"/>
      <c r="O32" s="10"/>
      <c r="P32" s="10"/>
      <c r="Q32" s="10">
        <v>20</v>
      </c>
      <c r="R32" s="10"/>
      <c r="S32" s="10"/>
      <c r="T32" s="10"/>
      <c r="U32" s="10"/>
      <c r="V32" s="10"/>
      <c r="W32" s="12">
        <f t="shared" si="1"/>
        <v>23</v>
      </c>
      <c r="X32" s="10">
        <f t="shared" si="1"/>
        <v>0</v>
      </c>
      <c r="Y32" s="40">
        <f t="shared" si="2"/>
        <v>0</v>
      </c>
    </row>
    <row r="33" spans="1:25" s="13" customFormat="1" x14ac:dyDescent="0.25">
      <c r="A33" s="6">
        <f>'Kampot '!A33</f>
        <v>2</v>
      </c>
      <c r="B33" s="7" t="str">
        <f>'Kampot '!B33</f>
        <v>Bussiness Development Plan</v>
      </c>
      <c r="C33" s="7"/>
      <c r="D33" s="7"/>
      <c r="E33" s="8"/>
      <c r="F33" s="9"/>
      <c r="G33" s="10"/>
      <c r="H33" s="10"/>
      <c r="I33" s="10">
        <v>2</v>
      </c>
      <c r="J33" s="10"/>
      <c r="K33" s="10"/>
      <c r="L33" s="11"/>
      <c r="M33" s="10">
        <v>1</v>
      </c>
      <c r="N33" s="10"/>
      <c r="O33" s="10"/>
      <c r="P33" s="10"/>
      <c r="Q33" s="10">
        <v>20</v>
      </c>
      <c r="R33" s="10"/>
      <c r="S33" s="10"/>
      <c r="T33" s="10"/>
      <c r="U33" s="10"/>
      <c r="V33" s="10"/>
      <c r="W33" s="12">
        <f t="shared" si="1"/>
        <v>23</v>
      </c>
      <c r="X33" s="10">
        <f t="shared" si="1"/>
        <v>0</v>
      </c>
      <c r="Y33" s="40">
        <f t="shared" si="2"/>
        <v>0</v>
      </c>
    </row>
    <row r="34" spans="1:25" s="22" customFormat="1" ht="15.75" customHeight="1" thickBot="1" x14ac:dyDescent="0.3">
      <c r="A34" s="32"/>
      <c r="B34" s="34" t="str">
        <f>'Kampot '!$B$34</f>
        <v xml:space="preserve">Grand Total </v>
      </c>
      <c r="C34" s="34"/>
      <c r="D34" s="33"/>
      <c r="E34" s="34"/>
      <c r="F34" s="34"/>
      <c r="G34" s="32">
        <f t="shared" ref="G34:X34" si="10">SUM(G6,G15,G27,G21,G31)</f>
        <v>0</v>
      </c>
      <c r="H34" s="32">
        <f t="shared" si="10"/>
        <v>0</v>
      </c>
      <c r="I34" s="32">
        <f t="shared" si="10"/>
        <v>52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23</v>
      </c>
      <c r="N34" s="32">
        <f t="shared" si="10"/>
        <v>0</v>
      </c>
      <c r="O34" s="32">
        <f t="shared" si="10"/>
        <v>0</v>
      </c>
      <c r="P34" s="32">
        <f t="shared" si="10"/>
        <v>0</v>
      </c>
      <c r="Q34" s="32">
        <f t="shared" si="10"/>
        <v>40</v>
      </c>
      <c r="R34" s="32">
        <f t="shared" si="10"/>
        <v>0</v>
      </c>
      <c r="S34" s="32">
        <f t="shared" si="10"/>
        <v>525</v>
      </c>
      <c r="T34" s="32">
        <f t="shared" si="10"/>
        <v>0</v>
      </c>
      <c r="U34" s="32">
        <f t="shared" si="10"/>
        <v>0</v>
      </c>
      <c r="V34" s="32">
        <f t="shared" si="10"/>
        <v>0</v>
      </c>
      <c r="W34" s="32">
        <f t="shared" si="10"/>
        <v>640</v>
      </c>
      <c r="X34" s="32">
        <f t="shared" si="10"/>
        <v>0</v>
      </c>
      <c r="Y34" s="35">
        <f>X34/W34</f>
        <v>0</v>
      </c>
    </row>
    <row r="35" spans="1:25" ht="16.5" thickTop="1" x14ac:dyDescent="0.25">
      <c r="M35" s="13"/>
      <c r="N35" s="13"/>
      <c r="O35" s="13"/>
      <c r="P35" s="13"/>
      <c r="Q35" s="13"/>
      <c r="R35" s="13"/>
      <c r="U35" s="13"/>
      <c r="V35" s="13"/>
    </row>
    <row r="42" spans="1:25" x14ac:dyDescent="0.25">
      <c r="S42" s="17"/>
      <c r="T42" s="17"/>
      <c r="W42" s="36"/>
    </row>
    <row r="43" spans="1:25" s="18" customFormat="1" x14ac:dyDescent="0.25">
      <c r="A43" s="14"/>
      <c r="B43" s="3"/>
      <c r="C43" s="3"/>
      <c r="D43" s="3"/>
      <c r="E43" s="14"/>
      <c r="F43" s="14"/>
      <c r="G43" s="15"/>
      <c r="H43" s="15"/>
      <c r="I43" s="15"/>
      <c r="J43" s="15"/>
      <c r="K43" s="15"/>
      <c r="L43" s="15"/>
      <c r="M43" s="15"/>
      <c r="N43" s="15"/>
      <c r="P43" s="16"/>
      <c r="R43" s="16"/>
      <c r="S43" s="13"/>
      <c r="T43" s="13"/>
      <c r="V43" s="16"/>
      <c r="W43" s="15"/>
      <c r="X43" s="13"/>
      <c r="Y43" s="13"/>
    </row>
  </sheetData>
  <mergeCells count="25">
    <mergeCell ref="M4:N4"/>
    <mergeCell ref="O4:P4"/>
    <mergeCell ref="Q4:R4"/>
    <mergeCell ref="S4:T4"/>
    <mergeCell ref="M3:N3"/>
    <mergeCell ref="O3:P3"/>
    <mergeCell ref="Q3:T3"/>
    <mergeCell ref="K3:L3"/>
    <mergeCell ref="A3:A5"/>
    <mergeCell ref="B3:B5"/>
    <mergeCell ref="D3:E3"/>
    <mergeCell ref="F3:F5"/>
    <mergeCell ref="G3:J3"/>
    <mergeCell ref="D4:D5"/>
    <mergeCell ref="E4:E5"/>
    <mergeCell ref="G4:H4"/>
    <mergeCell ref="I4:J4"/>
    <mergeCell ref="K4:L4"/>
    <mergeCell ref="C3:C5"/>
    <mergeCell ref="U3:V3"/>
    <mergeCell ref="U4:V4"/>
    <mergeCell ref="W3:Y3"/>
    <mergeCell ref="W4:W5"/>
    <mergeCell ref="X4:X5"/>
    <mergeCell ref="Y4:Y5"/>
  </mergeCells>
  <printOptions horizontalCentered="1"/>
  <pageMargins left="0.2" right="0.2" top="0.2" bottom="0.2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F43"/>
  <sheetViews>
    <sheetView showGridLines="0" topLeftCell="A13" zoomScale="90" zoomScaleNormal="90" zoomScalePageLayoutView="85" workbookViewId="0">
      <selection activeCell="F17" sqref="F17"/>
    </sheetView>
  </sheetViews>
  <sheetFormatPr defaultColWidth="9.140625" defaultRowHeight="15.75" x14ac:dyDescent="0.25"/>
  <cols>
    <col min="1" max="1" width="4.42578125" style="14" customWidth="1"/>
    <col min="2" max="2" width="42.28515625" style="3" customWidth="1"/>
    <col min="3" max="3" width="5.140625" style="3" customWidth="1"/>
    <col min="4" max="4" width="9" style="3" customWidth="1"/>
    <col min="5" max="5" width="9.7109375" style="14" customWidth="1"/>
    <col min="6" max="6" width="14.28515625" style="14" customWidth="1"/>
    <col min="7" max="15" width="6" style="15" customWidth="1"/>
    <col min="16" max="16" width="6" style="16" customWidth="1"/>
    <col min="17" max="17" width="6" style="15" customWidth="1"/>
    <col min="18" max="18" width="6" style="16" customWidth="1"/>
    <col min="19" max="20" width="6" style="13" customWidth="1"/>
    <col min="21" max="21" width="6" style="15" customWidth="1"/>
    <col min="22" max="22" width="6" style="16" customWidth="1"/>
    <col min="23" max="23" width="6" style="15" customWidth="1"/>
    <col min="24" max="24" width="6" style="13" customWidth="1"/>
    <col min="25" max="25" width="6.85546875" style="13" customWidth="1"/>
    <col min="33" max="16384" width="9.140625" style="3"/>
  </cols>
  <sheetData>
    <row r="1" spans="1:32" ht="14.25" customHeight="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6"/>
      <c r="X1" s="1"/>
      <c r="Y1" s="1"/>
      <c r="Z1" s="3"/>
      <c r="AA1" s="3"/>
      <c r="AB1" s="3"/>
      <c r="AC1" s="3"/>
      <c r="AD1" s="3"/>
      <c r="AE1" s="3"/>
      <c r="AF1" s="3"/>
    </row>
    <row r="2" spans="1:32" ht="14.2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7"/>
      <c r="X2" s="2"/>
      <c r="Y2" s="2"/>
      <c r="Z2" s="3"/>
      <c r="AA2" s="3"/>
      <c r="AB2" s="3"/>
      <c r="AC2" s="3"/>
      <c r="AD2" s="3"/>
      <c r="AE2" s="3"/>
      <c r="AF2" s="3"/>
    </row>
    <row r="3" spans="1:32" ht="32.25" customHeight="1" thickTop="1" x14ac:dyDescent="0.25">
      <c r="A3" s="471" t="s">
        <v>1</v>
      </c>
      <c r="B3" s="472" t="s">
        <v>3</v>
      </c>
      <c r="C3" s="482" t="s">
        <v>58</v>
      </c>
      <c r="D3" s="461" t="s">
        <v>4</v>
      </c>
      <c r="E3" s="463"/>
      <c r="F3" s="477" t="s">
        <v>2</v>
      </c>
      <c r="G3" s="461" t="s">
        <v>15</v>
      </c>
      <c r="H3" s="479"/>
      <c r="I3" s="479"/>
      <c r="J3" s="479"/>
      <c r="K3" s="461" t="s">
        <v>21</v>
      </c>
      <c r="L3" s="480"/>
      <c r="M3" s="460" t="s">
        <v>11</v>
      </c>
      <c r="N3" s="460"/>
      <c r="O3" s="460" t="s">
        <v>12</v>
      </c>
      <c r="P3" s="460"/>
      <c r="Q3" s="460" t="s">
        <v>16</v>
      </c>
      <c r="R3" s="460"/>
      <c r="S3" s="460"/>
      <c r="T3" s="460"/>
      <c r="U3" s="466" t="s">
        <v>13</v>
      </c>
      <c r="V3" s="467"/>
      <c r="W3" s="461" t="s">
        <v>20</v>
      </c>
      <c r="X3" s="462"/>
      <c r="Y3" s="463"/>
      <c r="Z3" s="3"/>
      <c r="AA3" s="3"/>
      <c r="AB3" s="3"/>
      <c r="AC3" s="3"/>
      <c r="AD3" s="3"/>
      <c r="AE3" s="3"/>
      <c r="AF3" s="3"/>
    </row>
    <row r="4" spans="1:32" ht="14.25" customHeight="1" x14ac:dyDescent="0.25">
      <c r="A4" s="472"/>
      <c r="B4" s="472"/>
      <c r="C4" s="483"/>
      <c r="D4" s="473" t="s">
        <v>5</v>
      </c>
      <c r="E4" s="475" t="s">
        <v>6</v>
      </c>
      <c r="F4" s="478"/>
      <c r="G4" s="481" t="s">
        <v>7</v>
      </c>
      <c r="H4" s="481"/>
      <c r="I4" s="481" t="s">
        <v>8</v>
      </c>
      <c r="J4" s="481"/>
      <c r="K4" s="481" t="s">
        <v>14</v>
      </c>
      <c r="L4" s="481"/>
      <c r="M4" s="470" t="s">
        <v>17</v>
      </c>
      <c r="N4" s="470"/>
      <c r="O4" s="470" t="s">
        <v>18</v>
      </c>
      <c r="P4" s="470"/>
      <c r="Q4" s="470" t="s">
        <v>19</v>
      </c>
      <c r="R4" s="470"/>
      <c r="S4" s="470" t="s">
        <v>10</v>
      </c>
      <c r="T4" s="470"/>
      <c r="U4" s="468" t="s">
        <v>30</v>
      </c>
      <c r="V4" s="469"/>
      <c r="W4" s="464" t="s">
        <v>28</v>
      </c>
      <c r="X4" s="464" t="s">
        <v>56</v>
      </c>
      <c r="Y4" s="464" t="s">
        <v>29</v>
      </c>
      <c r="Z4" s="3"/>
      <c r="AA4" s="3"/>
      <c r="AB4" s="3"/>
      <c r="AC4" s="3"/>
      <c r="AD4" s="3"/>
      <c r="AE4" s="3"/>
      <c r="AF4" s="3"/>
    </row>
    <row r="5" spans="1:32" ht="16.5" thickBot="1" x14ac:dyDescent="0.3">
      <c r="A5" s="465"/>
      <c r="B5" s="465"/>
      <c r="C5" s="484"/>
      <c r="D5" s="474"/>
      <c r="E5" s="476"/>
      <c r="F5" s="476"/>
      <c r="G5" s="43" t="s">
        <v>0</v>
      </c>
      <c r="H5" s="44" t="s">
        <v>9</v>
      </c>
      <c r="I5" s="43" t="s">
        <v>0</v>
      </c>
      <c r="J5" s="44" t="s">
        <v>9</v>
      </c>
      <c r="K5" s="43" t="s">
        <v>0</v>
      </c>
      <c r="L5" s="44" t="s">
        <v>9</v>
      </c>
      <c r="M5" s="43" t="s">
        <v>0</v>
      </c>
      <c r="N5" s="44" t="s">
        <v>9</v>
      </c>
      <c r="O5" s="43" t="s">
        <v>0</v>
      </c>
      <c r="P5" s="44" t="s">
        <v>9</v>
      </c>
      <c r="Q5" s="43" t="s">
        <v>0</v>
      </c>
      <c r="R5" s="44" t="s">
        <v>9</v>
      </c>
      <c r="S5" s="43" t="s">
        <v>0</v>
      </c>
      <c r="T5" s="44" t="s">
        <v>9</v>
      </c>
      <c r="U5" s="43" t="s">
        <v>0</v>
      </c>
      <c r="V5" s="44" t="s">
        <v>9</v>
      </c>
      <c r="W5" s="465"/>
      <c r="X5" s="465"/>
      <c r="Y5" s="465"/>
      <c r="Z5" s="3"/>
      <c r="AA5" s="3"/>
      <c r="AB5" s="3"/>
      <c r="AC5" s="3"/>
      <c r="AD5" s="3"/>
      <c r="AE5" s="3"/>
      <c r="AF5" s="3"/>
    </row>
    <row r="6" spans="1:32" s="22" customFormat="1" ht="15.75" customHeight="1" thickTop="1" x14ac:dyDescent="0.25">
      <c r="A6" s="21" t="str">
        <f>'Kampot '!A6</f>
        <v>I</v>
      </c>
      <c r="B6" s="19" t="str">
        <f>'Kampot '!B6</f>
        <v>Training of Farmers on SRP</v>
      </c>
      <c r="C6" s="19"/>
      <c r="D6" s="19"/>
      <c r="E6" s="20"/>
      <c r="F6" s="20"/>
      <c r="G6" s="21">
        <f>SUM(G7:G15)</f>
        <v>0</v>
      </c>
      <c r="H6" s="21">
        <f>SUM(H7:H15)</f>
        <v>0</v>
      </c>
      <c r="I6" s="21">
        <f t="shared" ref="I6:V6" si="0">SUM(I7:I15)</f>
        <v>18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9</v>
      </c>
      <c r="N6" s="21">
        <f>SUM(N7:N15)</f>
        <v>0</v>
      </c>
      <c r="O6" s="21">
        <f>SUM(O7:O15)</f>
        <v>0</v>
      </c>
      <c r="P6" s="21">
        <f>SUM(P7:P15)</f>
        <v>0</v>
      </c>
      <c r="Q6" s="21">
        <f t="shared" si="0"/>
        <v>0</v>
      </c>
      <c r="R6" s="21">
        <f t="shared" si="0"/>
        <v>0</v>
      </c>
      <c r="S6" s="21">
        <f t="shared" si="0"/>
        <v>225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>SUM(U6,S6,Q6,O6,M6,K6,I6,G6)</f>
        <v>252</v>
      </c>
      <c r="X6" s="21">
        <f>SUM(V6,T6,R6,P6,N6,L6,J6,H6)</f>
        <v>0</v>
      </c>
      <c r="Y6" s="41">
        <f>X6/W6</f>
        <v>0</v>
      </c>
    </row>
    <row r="7" spans="1:32" s="13" customFormat="1" x14ac:dyDescent="0.25">
      <c r="A7" s="6">
        <f>'Kampot '!A7</f>
        <v>1</v>
      </c>
      <c r="B7" s="7" t="str">
        <f>'Kampot '!B7</f>
        <v>Training of farmers on SRP</v>
      </c>
      <c r="C7" s="7"/>
      <c r="D7" s="7"/>
      <c r="E7" s="8"/>
      <c r="F7" s="9"/>
      <c r="G7" s="10"/>
      <c r="H7" s="10"/>
      <c r="I7" s="10">
        <v>2</v>
      </c>
      <c r="J7" s="10"/>
      <c r="K7" s="10"/>
      <c r="L7" s="11"/>
      <c r="M7" s="10">
        <v>1</v>
      </c>
      <c r="N7" s="10"/>
      <c r="O7" s="10"/>
      <c r="P7" s="10"/>
      <c r="Q7" s="10"/>
      <c r="R7" s="10"/>
      <c r="S7" s="10">
        <v>25</v>
      </c>
      <c r="T7" s="10"/>
      <c r="U7" s="10"/>
      <c r="V7" s="10"/>
      <c r="W7" s="12">
        <f t="shared" ref="W7:X33" si="1">SUM(U7,S7,Q7,O7,M7,K7,I7,G7)</f>
        <v>28</v>
      </c>
      <c r="X7" s="10">
        <f t="shared" si="1"/>
        <v>0</v>
      </c>
      <c r="Y7" s="40">
        <f t="shared" ref="Y7:Y33" si="2">X7/W7</f>
        <v>0</v>
      </c>
    </row>
    <row r="8" spans="1:32" s="13" customFormat="1" x14ac:dyDescent="0.25">
      <c r="A8" s="6">
        <f>'Kampot '!A8</f>
        <v>2</v>
      </c>
      <c r="B8" s="7" t="str">
        <f>'Kampot '!B8</f>
        <v>Training of farmers on SRP</v>
      </c>
      <c r="C8" s="7"/>
      <c r="D8" s="7"/>
      <c r="E8" s="8"/>
      <c r="F8" s="9"/>
      <c r="G8" s="10"/>
      <c r="H8" s="10"/>
      <c r="I8" s="10">
        <v>2</v>
      </c>
      <c r="J8" s="10"/>
      <c r="K8" s="10"/>
      <c r="L8" s="11"/>
      <c r="M8" s="10">
        <v>1</v>
      </c>
      <c r="N8" s="10"/>
      <c r="O8" s="10"/>
      <c r="P8" s="10"/>
      <c r="Q8" s="10"/>
      <c r="R8" s="10"/>
      <c r="S8" s="10">
        <v>25</v>
      </c>
      <c r="T8" s="10"/>
      <c r="U8" s="10"/>
      <c r="V8" s="10"/>
      <c r="W8" s="12">
        <f t="shared" ref="W8:X10" si="3">SUM(U8,S8,Q8,O8,M8,K8,I8,G8)</f>
        <v>28</v>
      </c>
      <c r="X8" s="10">
        <f t="shared" si="3"/>
        <v>0</v>
      </c>
      <c r="Y8" s="40">
        <f>X8/W8</f>
        <v>0</v>
      </c>
    </row>
    <row r="9" spans="1:32" s="13" customFormat="1" x14ac:dyDescent="0.25">
      <c r="A9" s="6">
        <f>'Kampot '!A9</f>
        <v>3</v>
      </c>
      <c r="B9" s="7" t="str">
        <f>'Kampot '!B9</f>
        <v>Training of farmers on SRP</v>
      </c>
      <c r="C9" s="7"/>
      <c r="D9" s="7"/>
      <c r="E9" s="8"/>
      <c r="F9" s="9"/>
      <c r="G9" s="10"/>
      <c r="H9" s="10"/>
      <c r="I9" s="10">
        <v>2</v>
      </c>
      <c r="J9" s="10"/>
      <c r="K9" s="10"/>
      <c r="L9" s="11"/>
      <c r="M9" s="10">
        <v>1</v>
      </c>
      <c r="N9" s="10"/>
      <c r="O9" s="10"/>
      <c r="P9" s="10"/>
      <c r="Q9" s="10"/>
      <c r="R9" s="10"/>
      <c r="S9" s="10">
        <v>25</v>
      </c>
      <c r="T9" s="10"/>
      <c r="U9" s="10"/>
      <c r="V9" s="10"/>
      <c r="W9" s="12">
        <f t="shared" si="3"/>
        <v>28</v>
      </c>
      <c r="X9" s="10">
        <f t="shared" si="3"/>
        <v>0</v>
      </c>
      <c r="Y9" s="40">
        <f>X9/W9</f>
        <v>0</v>
      </c>
    </row>
    <row r="10" spans="1:32" s="13" customFormat="1" x14ac:dyDescent="0.25">
      <c r="A10" s="6">
        <f>'Kampot '!A10</f>
        <v>4</v>
      </c>
      <c r="B10" s="7" t="str">
        <f>'Kampot '!B10</f>
        <v>Training of farmers on SRP</v>
      </c>
      <c r="C10" s="7"/>
      <c r="D10" s="7"/>
      <c r="E10" s="8"/>
      <c r="F10" s="9"/>
      <c r="G10" s="10"/>
      <c r="H10" s="10"/>
      <c r="I10" s="10">
        <v>2</v>
      </c>
      <c r="J10" s="10"/>
      <c r="K10" s="10"/>
      <c r="L10" s="11"/>
      <c r="M10" s="10">
        <v>1</v>
      </c>
      <c r="N10" s="10"/>
      <c r="O10" s="10"/>
      <c r="P10" s="10"/>
      <c r="Q10" s="10"/>
      <c r="R10" s="10"/>
      <c r="S10" s="10">
        <v>25</v>
      </c>
      <c r="T10" s="10"/>
      <c r="U10" s="10"/>
      <c r="V10" s="10"/>
      <c r="W10" s="12">
        <f t="shared" si="3"/>
        <v>28</v>
      </c>
      <c r="X10" s="10">
        <f t="shared" si="3"/>
        <v>0</v>
      </c>
      <c r="Y10" s="40">
        <f>X10/W10</f>
        <v>0</v>
      </c>
    </row>
    <row r="11" spans="1:32" s="13" customFormat="1" x14ac:dyDescent="0.25">
      <c r="A11" s="6">
        <f>'Kampot '!A11</f>
        <v>5</v>
      </c>
      <c r="B11" s="7" t="str">
        <f>'Kampot '!B11</f>
        <v>Training of farmers on SRP</v>
      </c>
      <c r="C11" s="7"/>
      <c r="D11" s="7"/>
      <c r="E11" s="8"/>
      <c r="F11" s="9"/>
      <c r="G11" s="10"/>
      <c r="H11" s="10"/>
      <c r="I11" s="10">
        <v>2</v>
      </c>
      <c r="J11" s="10"/>
      <c r="K11" s="10"/>
      <c r="L11" s="11"/>
      <c r="M11" s="10">
        <v>1</v>
      </c>
      <c r="N11" s="10"/>
      <c r="O11" s="10"/>
      <c r="P11" s="10"/>
      <c r="Q11" s="10"/>
      <c r="R11" s="10"/>
      <c r="S11" s="10">
        <v>25</v>
      </c>
      <c r="T11" s="10"/>
      <c r="U11" s="10"/>
      <c r="V11" s="10"/>
      <c r="W11" s="12">
        <f t="shared" si="1"/>
        <v>28</v>
      </c>
      <c r="X11" s="10">
        <f t="shared" si="1"/>
        <v>0</v>
      </c>
      <c r="Y11" s="40">
        <f t="shared" si="2"/>
        <v>0</v>
      </c>
    </row>
    <row r="12" spans="1:32" s="13" customFormat="1" x14ac:dyDescent="0.25">
      <c r="A12" s="6">
        <f>'Kampot '!A12</f>
        <v>6</v>
      </c>
      <c r="B12" s="7" t="str">
        <f>'Kampot '!B12</f>
        <v>Training of farmers on SRP</v>
      </c>
      <c r="C12" s="7"/>
      <c r="D12" s="7"/>
      <c r="E12" s="8"/>
      <c r="F12" s="9"/>
      <c r="G12" s="10"/>
      <c r="H12" s="10"/>
      <c r="I12" s="10">
        <v>2</v>
      </c>
      <c r="J12" s="10"/>
      <c r="K12" s="10"/>
      <c r="L12" s="11"/>
      <c r="M12" s="10">
        <v>1</v>
      </c>
      <c r="N12" s="10"/>
      <c r="O12" s="10"/>
      <c r="P12" s="10"/>
      <c r="Q12" s="10"/>
      <c r="R12" s="10"/>
      <c r="S12" s="10">
        <v>25</v>
      </c>
      <c r="T12" s="10"/>
      <c r="U12" s="10"/>
      <c r="V12" s="10"/>
      <c r="W12" s="12">
        <f t="shared" si="1"/>
        <v>28</v>
      </c>
      <c r="X12" s="10">
        <f t="shared" si="1"/>
        <v>0</v>
      </c>
      <c r="Y12" s="40">
        <f t="shared" si="2"/>
        <v>0</v>
      </c>
    </row>
    <row r="13" spans="1:32" s="13" customFormat="1" x14ac:dyDescent="0.25">
      <c r="A13" s="6">
        <f>'Kampot '!A13</f>
        <v>7</v>
      </c>
      <c r="B13" s="7" t="str">
        <f>'Kampot '!B13</f>
        <v>Training of farmers on SRP</v>
      </c>
      <c r="C13" s="7"/>
      <c r="D13" s="7"/>
      <c r="E13" s="8"/>
      <c r="F13" s="9"/>
      <c r="G13" s="10"/>
      <c r="H13" s="10"/>
      <c r="I13" s="10">
        <v>2</v>
      </c>
      <c r="J13" s="10"/>
      <c r="K13" s="10"/>
      <c r="L13" s="11"/>
      <c r="M13" s="10">
        <v>1</v>
      </c>
      <c r="N13" s="10"/>
      <c r="O13" s="10"/>
      <c r="P13" s="10"/>
      <c r="Q13" s="10"/>
      <c r="R13" s="10"/>
      <c r="S13" s="10">
        <v>25</v>
      </c>
      <c r="T13" s="10"/>
      <c r="U13" s="10"/>
      <c r="V13" s="10"/>
      <c r="W13" s="12">
        <f t="shared" si="1"/>
        <v>28</v>
      </c>
      <c r="X13" s="10">
        <f t="shared" si="1"/>
        <v>0</v>
      </c>
      <c r="Y13" s="40">
        <f t="shared" si="2"/>
        <v>0</v>
      </c>
    </row>
    <row r="14" spans="1:32" s="13" customFormat="1" x14ac:dyDescent="0.25">
      <c r="A14" s="6">
        <f>'Kampot '!A14</f>
        <v>8</v>
      </c>
      <c r="B14" s="23" t="str">
        <f>'Kampot '!B14</f>
        <v>Training of farmers on SRP</v>
      </c>
      <c r="C14" s="23"/>
      <c r="D14" s="23"/>
      <c r="E14" s="24"/>
      <c r="F14" s="25"/>
      <c r="G14" s="26"/>
      <c r="H14" s="26"/>
      <c r="I14" s="10">
        <v>2</v>
      </c>
      <c r="J14" s="26"/>
      <c r="K14" s="26"/>
      <c r="L14" s="27"/>
      <c r="M14" s="26">
        <v>1</v>
      </c>
      <c r="N14" s="26"/>
      <c r="O14" s="26"/>
      <c r="P14" s="26"/>
      <c r="Q14" s="26"/>
      <c r="R14" s="26"/>
      <c r="S14" s="10">
        <v>25</v>
      </c>
      <c r="T14" s="26"/>
      <c r="U14" s="26"/>
      <c r="V14" s="26"/>
      <c r="W14" s="12">
        <f>SUM(U14,S14,Q14,O14,M14,K14,I14,G14)</f>
        <v>28</v>
      </c>
      <c r="X14" s="10">
        <f>SUM(V14,T14,R14,P14,N14,L14,J14,H14)</f>
        <v>0</v>
      </c>
      <c r="Y14" s="40">
        <f>X14/W14</f>
        <v>0</v>
      </c>
    </row>
    <row r="15" spans="1:32" s="13" customFormat="1" ht="16.5" thickBot="1" x14ac:dyDescent="0.3">
      <c r="A15" s="6">
        <f>'Kampot '!A15</f>
        <v>9</v>
      </c>
      <c r="B15" s="23" t="str">
        <f>'Kampot '!B15</f>
        <v>Training of farmers on SRP</v>
      </c>
      <c r="C15" s="23"/>
      <c r="D15" s="23"/>
      <c r="E15" s="24"/>
      <c r="F15" s="25"/>
      <c r="G15" s="26"/>
      <c r="H15" s="26"/>
      <c r="I15" s="10">
        <v>2</v>
      </c>
      <c r="J15" s="26"/>
      <c r="K15" s="26"/>
      <c r="L15" s="27"/>
      <c r="M15" s="26">
        <v>1</v>
      </c>
      <c r="N15" s="26"/>
      <c r="O15" s="26"/>
      <c r="P15" s="26"/>
      <c r="Q15" s="26"/>
      <c r="R15" s="26"/>
      <c r="S15" s="10">
        <v>25</v>
      </c>
      <c r="T15" s="26"/>
      <c r="U15" s="26"/>
      <c r="V15" s="26"/>
      <c r="W15" s="28">
        <f t="shared" si="1"/>
        <v>28</v>
      </c>
      <c r="X15" s="26">
        <f t="shared" si="1"/>
        <v>0</v>
      </c>
      <c r="Y15" s="40">
        <f t="shared" si="2"/>
        <v>0</v>
      </c>
    </row>
    <row r="16" spans="1:32" s="22" customFormat="1" ht="15.75" customHeight="1" thickTop="1" x14ac:dyDescent="0.25">
      <c r="A16" s="29" t="str">
        <f>'Kampot '!A16</f>
        <v>II</v>
      </c>
      <c r="B16" s="30" t="str">
        <f>'Kampot '!B16</f>
        <v>Training of Farmers on CSA</v>
      </c>
      <c r="C16" s="30"/>
      <c r="D16" s="30"/>
      <c r="E16" s="31"/>
      <c r="F16" s="31"/>
      <c r="G16" s="29">
        <f>SUM(G17:G21)</f>
        <v>0</v>
      </c>
      <c r="H16" s="29">
        <f t="shared" ref="H16:V16" si="4">SUM(H17:H21)</f>
        <v>0</v>
      </c>
      <c r="I16" s="29">
        <f t="shared" si="4"/>
        <v>10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>SUM(M17:M21)</f>
        <v>5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>SUM(S17:S21)</f>
        <v>125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1"/>
        <v>140</v>
      </c>
      <c r="X16" s="29">
        <f t="shared" si="1"/>
        <v>0</v>
      </c>
      <c r="Y16" s="42">
        <f t="shared" si="2"/>
        <v>0</v>
      </c>
    </row>
    <row r="17" spans="1:25" s="13" customFormat="1" x14ac:dyDescent="0.25">
      <c r="A17" s="6">
        <f>'Kampot '!A17</f>
        <v>1</v>
      </c>
      <c r="B17" s="7" t="str">
        <f>'Kampot '!B17</f>
        <v>Training of farmers on CSA</v>
      </c>
      <c r="C17" s="7"/>
      <c r="D17" s="7"/>
      <c r="E17" s="8"/>
      <c r="F17" s="9"/>
      <c r="G17" s="10"/>
      <c r="H17" s="10"/>
      <c r="I17" s="10">
        <v>2</v>
      </c>
      <c r="J17" s="10"/>
      <c r="K17" s="10"/>
      <c r="L17" s="11"/>
      <c r="M17" s="10">
        <v>1</v>
      </c>
      <c r="N17" s="10"/>
      <c r="O17" s="10"/>
      <c r="P17" s="10"/>
      <c r="Q17" s="10"/>
      <c r="R17" s="10"/>
      <c r="S17" s="10">
        <v>25</v>
      </c>
      <c r="T17" s="10"/>
      <c r="U17" s="10"/>
      <c r="V17" s="10"/>
      <c r="W17" s="12">
        <f t="shared" si="1"/>
        <v>28</v>
      </c>
      <c r="X17" s="10">
        <f t="shared" si="1"/>
        <v>0</v>
      </c>
      <c r="Y17" s="40">
        <f t="shared" si="2"/>
        <v>0</v>
      </c>
    </row>
    <row r="18" spans="1:25" s="13" customFormat="1" x14ac:dyDescent="0.25">
      <c r="A18" s="6">
        <f>'Kampot '!A18</f>
        <v>2</v>
      </c>
      <c r="B18" s="7" t="str">
        <f>'Kampot '!B18</f>
        <v>Training of farmers on CSA</v>
      </c>
      <c r="C18" s="7"/>
      <c r="D18" s="7"/>
      <c r="E18" s="8"/>
      <c r="F18" s="9"/>
      <c r="G18" s="10"/>
      <c r="H18" s="10"/>
      <c r="I18" s="10">
        <v>2</v>
      </c>
      <c r="J18" s="10"/>
      <c r="K18" s="10"/>
      <c r="L18" s="11"/>
      <c r="M18" s="10">
        <v>1</v>
      </c>
      <c r="N18" s="10"/>
      <c r="O18" s="10"/>
      <c r="P18" s="10"/>
      <c r="Q18" s="10"/>
      <c r="R18" s="10"/>
      <c r="S18" s="10">
        <v>25</v>
      </c>
      <c r="T18" s="10"/>
      <c r="U18" s="10"/>
      <c r="V18" s="10"/>
      <c r="W18" s="12">
        <f t="shared" si="1"/>
        <v>28</v>
      </c>
      <c r="X18" s="10">
        <f t="shared" si="1"/>
        <v>0</v>
      </c>
      <c r="Y18" s="40">
        <f t="shared" si="2"/>
        <v>0</v>
      </c>
    </row>
    <row r="19" spans="1:25" s="13" customFormat="1" x14ac:dyDescent="0.25">
      <c r="A19" s="6">
        <f>'Kampot '!A19</f>
        <v>3</v>
      </c>
      <c r="B19" s="7" t="str">
        <f>'Kampot '!B19</f>
        <v>Training of farmers on CSA</v>
      </c>
      <c r="C19" s="7"/>
      <c r="D19" s="7"/>
      <c r="E19" s="8"/>
      <c r="F19" s="9"/>
      <c r="G19" s="10"/>
      <c r="H19" s="10"/>
      <c r="I19" s="10">
        <v>2</v>
      </c>
      <c r="J19" s="10"/>
      <c r="K19" s="10"/>
      <c r="L19" s="11"/>
      <c r="M19" s="10">
        <v>1</v>
      </c>
      <c r="N19" s="10"/>
      <c r="O19" s="10"/>
      <c r="P19" s="10"/>
      <c r="Q19" s="10"/>
      <c r="R19" s="10"/>
      <c r="S19" s="10">
        <v>25</v>
      </c>
      <c r="T19" s="10"/>
      <c r="U19" s="10"/>
      <c r="V19" s="10"/>
      <c r="W19" s="12">
        <f t="shared" si="1"/>
        <v>28</v>
      </c>
      <c r="X19" s="10">
        <f t="shared" si="1"/>
        <v>0</v>
      </c>
      <c r="Y19" s="40">
        <f t="shared" si="2"/>
        <v>0</v>
      </c>
    </row>
    <row r="20" spans="1:25" s="13" customFormat="1" x14ac:dyDescent="0.25">
      <c r="A20" s="6">
        <f>'Kampot '!A20</f>
        <v>4</v>
      </c>
      <c r="B20" s="7" t="str">
        <f>'Kampot '!B20</f>
        <v>Training of farmers on CSA</v>
      </c>
      <c r="C20" s="7"/>
      <c r="D20" s="7"/>
      <c r="E20" s="8"/>
      <c r="F20" s="9"/>
      <c r="G20" s="10"/>
      <c r="H20" s="10"/>
      <c r="I20" s="10">
        <v>2</v>
      </c>
      <c r="J20" s="10"/>
      <c r="K20" s="10"/>
      <c r="L20" s="11"/>
      <c r="M20" s="10">
        <v>1</v>
      </c>
      <c r="N20" s="10"/>
      <c r="O20" s="10"/>
      <c r="P20" s="10"/>
      <c r="Q20" s="10"/>
      <c r="R20" s="10"/>
      <c r="S20" s="10">
        <v>25</v>
      </c>
      <c r="T20" s="10"/>
      <c r="U20" s="10"/>
      <c r="V20" s="10"/>
      <c r="W20" s="12">
        <f t="shared" si="1"/>
        <v>28</v>
      </c>
      <c r="X20" s="10">
        <f t="shared" si="1"/>
        <v>0</v>
      </c>
      <c r="Y20" s="40">
        <f t="shared" si="2"/>
        <v>0</v>
      </c>
    </row>
    <row r="21" spans="1:25" s="13" customFormat="1" ht="16.5" thickBot="1" x14ac:dyDescent="0.3">
      <c r="A21" s="6">
        <f>'Kampot '!A21</f>
        <v>5</v>
      </c>
      <c r="B21" s="7" t="str">
        <f>'Kampot '!B21</f>
        <v>Training of farmers on CSA</v>
      </c>
      <c r="C21" s="7"/>
      <c r="D21" s="7"/>
      <c r="E21" s="8"/>
      <c r="F21" s="9"/>
      <c r="G21" s="10"/>
      <c r="H21" s="10"/>
      <c r="I21" s="10">
        <v>2</v>
      </c>
      <c r="J21" s="10"/>
      <c r="K21" s="10"/>
      <c r="L21" s="11"/>
      <c r="M21" s="10">
        <v>1</v>
      </c>
      <c r="N21" s="10"/>
      <c r="O21" s="10"/>
      <c r="P21" s="10"/>
      <c r="Q21" s="10"/>
      <c r="R21" s="10"/>
      <c r="S21" s="10">
        <v>25</v>
      </c>
      <c r="T21" s="10"/>
      <c r="U21" s="10"/>
      <c r="V21" s="10"/>
      <c r="W21" s="12">
        <f t="shared" si="1"/>
        <v>28</v>
      </c>
      <c r="X21" s="10">
        <f t="shared" si="1"/>
        <v>0</v>
      </c>
      <c r="Y21" s="40">
        <f t="shared" si="2"/>
        <v>0</v>
      </c>
    </row>
    <row r="22" spans="1:25" s="22" customFormat="1" ht="15.75" customHeight="1" thickTop="1" x14ac:dyDescent="0.25">
      <c r="A22" s="29" t="str">
        <f>'Kampot '!A22</f>
        <v>III</v>
      </c>
      <c r="B22" s="30" t="str">
        <f>'Kampot '!B22</f>
        <v>Training of Farmers on Farm Mechanization</v>
      </c>
      <c r="C22" s="30"/>
      <c r="D22" s="30"/>
      <c r="E22" s="31"/>
      <c r="F22" s="31"/>
      <c r="G22" s="29">
        <f>SUM(G23:G27)</f>
        <v>0</v>
      </c>
      <c r="H22" s="29">
        <f t="shared" ref="H22:V22" si="5">SUM(H23:H27)</f>
        <v>0</v>
      </c>
      <c r="I22" s="29">
        <f t="shared" si="5"/>
        <v>10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5</v>
      </c>
      <c r="N22" s="29">
        <f t="shared" si="5"/>
        <v>0</v>
      </c>
      <c r="O22" s="29">
        <f t="shared" si="5"/>
        <v>0</v>
      </c>
      <c r="P22" s="29">
        <f t="shared" si="5"/>
        <v>0</v>
      </c>
      <c r="Q22" s="29">
        <f t="shared" si="5"/>
        <v>0</v>
      </c>
      <c r="R22" s="29">
        <f t="shared" si="5"/>
        <v>0</v>
      </c>
      <c r="S22" s="29">
        <f t="shared" si="5"/>
        <v>125</v>
      </c>
      <c r="T22" s="29">
        <f t="shared" si="5"/>
        <v>0</v>
      </c>
      <c r="U22" s="29">
        <f t="shared" si="5"/>
        <v>0</v>
      </c>
      <c r="V22" s="29">
        <f t="shared" si="5"/>
        <v>0</v>
      </c>
      <c r="W22" s="29">
        <f t="shared" ref="W22:X27" si="6">SUM(U22,S22,Q22,O22,M22,K22,I22,G22)</f>
        <v>140</v>
      </c>
      <c r="X22" s="29">
        <f t="shared" si="6"/>
        <v>0</v>
      </c>
      <c r="Y22" s="42">
        <f t="shared" ref="Y22:Y27" si="7">X22/W22</f>
        <v>0</v>
      </c>
    </row>
    <row r="23" spans="1:25" s="13" customFormat="1" x14ac:dyDescent="0.25">
      <c r="A23" s="6">
        <f>'Kampot '!A23</f>
        <v>1</v>
      </c>
      <c r="B23" s="7" t="str">
        <f>'Kampot '!B23</f>
        <v>Training of farmers on storage unit operation</v>
      </c>
      <c r="C23" s="7"/>
      <c r="D23" s="7"/>
      <c r="E23" s="8"/>
      <c r="F23" s="9"/>
      <c r="G23" s="10"/>
      <c r="H23" s="10"/>
      <c r="I23" s="10">
        <v>2</v>
      </c>
      <c r="J23" s="10"/>
      <c r="K23" s="10"/>
      <c r="L23" s="11"/>
      <c r="M23" s="10">
        <v>1</v>
      </c>
      <c r="N23" s="10"/>
      <c r="O23" s="10"/>
      <c r="P23" s="10"/>
      <c r="Q23" s="10"/>
      <c r="R23" s="10"/>
      <c r="S23" s="10">
        <v>25</v>
      </c>
      <c r="T23" s="10"/>
      <c r="U23" s="10"/>
      <c r="V23" s="10"/>
      <c r="W23" s="12">
        <f t="shared" si="6"/>
        <v>28</v>
      </c>
      <c r="X23" s="10">
        <f t="shared" si="6"/>
        <v>0</v>
      </c>
      <c r="Y23" s="40">
        <f t="shared" si="7"/>
        <v>0</v>
      </c>
    </row>
    <row r="24" spans="1:25" s="13" customFormat="1" x14ac:dyDescent="0.25">
      <c r="A24" s="6">
        <f>'Kampot '!A24</f>
        <v>2</v>
      </c>
      <c r="B24" s="7" t="str">
        <f>'Kampot '!B24</f>
        <v>Training of farmers on post harvest</v>
      </c>
      <c r="C24" s="7"/>
      <c r="D24" s="7"/>
      <c r="E24" s="8"/>
      <c r="F24" s="9"/>
      <c r="G24" s="10"/>
      <c r="H24" s="10"/>
      <c r="I24" s="10">
        <v>2</v>
      </c>
      <c r="J24" s="10"/>
      <c r="K24" s="10"/>
      <c r="L24" s="11"/>
      <c r="M24" s="10">
        <v>1</v>
      </c>
      <c r="N24" s="10"/>
      <c r="O24" s="10"/>
      <c r="P24" s="10"/>
      <c r="Q24" s="10"/>
      <c r="R24" s="10"/>
      <c r="S24" s="10">
        <v>25</v>
      </c>
      <c r="T24" s="10"/>
      <c r="U24" s="10"/>
      <c r="V24" s="10"/>
      <c r="W24" s="12">
        <f t="shared" si="6"/>
        <v>28</v>
      </c>
      <c r="X24" s="10">
        <f t="shared" si="6"/>
        <v>0</v>
      </c>
      <c r="Y24" s="40">
        <f t="shared" si="7"/>
        <v>0</v>
      </c>
    </row>
    <row r="25" spans="1:25" s="13" customFormat="1" x14ac:dyDescent="0.25">
      <c r="A25" s="6">
        <f>'Kampot '!A25</f>
        <v>3</v>
      </c>
      <c r="B25" s="7" t="str">
        <f>'Kampot '!B25</f>
        <v>Training of farmers on land levelling</v>
      </c>
      <c r="C25" s="7"/>
      <c r="D25" s="7"/>
      <c r="E25" s="8"/>
      <c r="F25" s="9"/>
      <c r="G25" s="10"/>
      <c r="H25" s="10"/>
      <c r="I25" s="10">
        <v>2</v>
      </c>
      <c r="J25" s="10"/>
      <c r="K25" s="10"/>
      <c r="L25" s="11"/>
      <c r="M25" s="10">
        <v>1</v>
      </c>
      <c r="N25" s="10"/>
      <c r="O25" s="10"/>
      <c r="P25" s="10"/>
      <c r="Q25" s="10"/>
      <c r="R25" s="10"/>
      <c r="S25" s="10">
        <v>25</v>
      </c>
      <c r="T25" s="10"/>
      <c r="U25" s="10"/>
      <c r="V25" s="10"/>
      <c r="W25" s="12">
        <f t="shared" si="6"/>
        <v>28</v>
      </c>
      <c r="X25" s="10">
        <f t="shared" si="6"/>
        <v>0</v>
      </c>
      <c r="Y25" s="40">
        <f t="shared" si="7"/>
        <v>0</v>
      </c>
    </row>
    <row r="26" spans="1:25" s="13" customFormat="1" x14ac:dyDescent="0.25">
      <c r="A26" s="6">
        <f>'Kampot '!A26</f>
        <v>4</v>
      </c>
      <c r="B26" s="7" t="str">
        <f>'Kampot '!B26</f>
        <v>Training of farmers on O&amp;M of agricultural machinery</v>
      </c>
      <c r="C26" s="7"/>
      <c r="D26" s="7"/>
      <c r="E26" s="8"/>
      <c r="F26" s="9"/>
      <c r="G26" s="10"/>
      <c r="H26" s="10"/>
      <c r="I26" s="10">
        <v>2</v>
      </c>
      <c r="J26" s="10"/>
      <c r="K26" s="10"/>
      <c r="L26" s="11"/>
      <c r="M26" s="10">
        <v>1</v>
      </c>
      <c r="N26" s="10"/>
      <c r="O26" s="10"/>
      <c r="P26" s="10"/>
      <c r="Q26" s="10"/>
      <c r="R26" s="10"/>
      <c r="S26" s="10">
        <v>25</v>
      </c>
      <c r="T26" s="10"/>
      <c r="U26" s="10"/>
      <c r="V26" s="10"/>
      <c r="W26" s="12">
        <f t="shared" si="6"/>
        <v>28</v>
      </c>
      <c r="X26" s="10">
        <f t="shared" si="6"/>
        <v>0</v>
      </c>
      <c r="Y26" s="40">
        <f t="shared" si="7"/>
        <v>0</v>
      </c>
    </row>
    <row r="27" spans="1:25" s="13" customFormat="1" ht="16.5" thickBot="1" x14ac:dyDescent="0.3">
      <c r="A27" s="6">
        <f>'Kampot '!A27</f>
        <v>5</v>
      </c>
      <c r="B27" s="7" t="str">
        <f>'Kampot '!B27</f>
        <v>Training of farmers on agriculture conservation</v>
      </c>
      <c r="C27" s="7"/>
      <c r="D27" s="7"/>
      <c r="E27" s="8"/>
      <c r="F27" s="9"/>
      <c r="G27" s="10"/>
      <c r="H27" s="10"/>
      <c r="I27" s="10">
        <v>2</v>
      </c>
      <c r="J27" s="10"/>
      <c r="K27" s="10"/>
      <c r="L27" s="11"/>
      <c r="M27" s="10">
        <v>1</v>
      </c>
      <c r="N27" s="10"/>
      <c r="O27" s="10"/>
      <c r="P27" s="10"/>
      <c r="Q27" s="10"/>
      <c r="R27" s="10"/>
      <c r="S27" s="10">
        <v>25</v>
      </c>
      <c r="T27" s="10"/>
      <c r="U27" s="10"/>
      <c r="V27" s="10"/>
      <c r="W27" s="12">
        <f t="shared" si="6"/>
        <v>28</v>
      </c>
      <c r="X27" s="10">
        <f t="shared" si="6"/>
        <v>0</v>
      </c>
      <c r="Y27" s="40">
        <f t="shared" si="7"/>
        <v>0</v>
      </c>
    </row>
    <row r="28" spans="1:25" s="22" customFormat="1" ht="15.75" customHeight="1" thickTop="1" x14ac:dyDescent="0.25">
      <c r="A28" s="29" t="str">
        <f>'Kampot '!A28</f>
        <v>IV</v>
      </c>
      <c r="B28" s="30" t="str">
        <f>'Kampot '!B28</f>
        <v>Training of Farmers on CAMGAP</v>
      </c>
      <c r="C28" s="30"/>
      <c r="D28" s="30"/>
      <c r="E28" s="31"/>
      <c r="F28" s="31"/>
      <c r="G28" s="29">
        <f t="shared" ref="G28:V28" si="8">SUM(G29:G30)</f>
        <v>0</v>
      </c>
      <c r="H28" s="29">
        <f t="shared" si="8"/>
        <v>0</v>
      </c>
      <c r="I28" s="29">
        <f t="shared" si="8"/>
        <v>8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>SUM(M29:M30)</f>
        <v>2</v>
      </c>
      <c r="N28" s="29">
        <f t="shared" si="8"/>
        <v>0</v>
      </c>
      <c r="O28" s="29">
        <f t="shared" si="8"/>
        <v>0</v>
      </c>
      <c r="P28" s="29">
        <f t="shared" si="8"/>
        <v>0</v>
      </c>
      <c r="Q28" s="29">
        <f t="shared" si="8"/>
        <v>0</v>
      </c>
      <c r="R28" s="29">
        <f t="shared" si="8"/>
        <v>0</v>
      </c>
      <c r="S28" s="29">
        <f>SUM(S29:S30)</f>
        <v>50</v>
      </c>
      <c r="T28" s="29">
        <f t="shared" si="8"/>
        <v>0</v>
      </c>
      <c r="U28" s="29">
        <f t="shared" si="8"/>
        <v>0</v>
      </c>
      <c r="V28" s="29">
        <f t="shared" si="8"/>
        <v>0</v>
      </c>
      <c r="W28" s="29">
        <f t="shared" si="1"/>
        <v>60</v>
      </c>
      <c r="X28" s="29">
        <f t="shared" si="1"/>
        <v>0</v>
      </c>
      <c r="Y28" s="42">
        <f t="shared" si="2"/>
        <v>0</v>
      </c>
    </row>
    <row r="29" spans="1:25" s="13" customFormat="1" x14ac:dyDescent="0.25">
      <c r="A29" s="6">
        <f>'Kampot '!A29</f>
        <v>1</v>
      </c>
      <c r="B29" s="7" t="str">
        <f>'Kampot '!B29</f>
        <v>Training of farmers on CAMGAP</v>
      </c>
      <c r="C29" s="7"/>
      <c r="D29" s="7"/>
      <c r="E29" s="8"/>
      <c r="F29" s="9"/>
      <c r="G29" s="10"/>
      <c r="H29" s="10"/>
      <c r="I29" s="10">
        <v>4</v>
      </c>
      <c r="J29" s="10"/>
      <c r="K29" s="10"/>
      <c r="L29" s="11"/>
      <c r="M29" s="10">
        <v>1</v>
      </c>
      <c r="N29" s="10"/>
      <c r="O29" s="10"/>
      <c r="P29" s="10"/>
      <c r="Q29" s="10"/>
      <c r="R29" s="10"/>
      <c r="S29" s="10">
        <v>25</v>
      </c>
      <c r="T29" s="10"/>
      <c r="U29" s="10"/>
      <c r="V29" s="10"/>
      <c r="W29" s="12">
        <f t="shared" si="1"/>
        <v>30</v>
      </c>
      <c r="X29" s="10">
        <f t="shared" si="1"/>
        <v>0</v>
      </c>
      <c r="Y29" s="40">
        <f t="shared" si="2"/>
        <v>0</v>
      </c>
    </row>
    <row r="30" spans="1:25" s="13" customFormat="1" ht="16.5" thickBot="1" x14ac:dyDescent="0.3">
      <c r="A30" s="6">
        <f>'Kampot '!A30</f>
        <v>2</v>
      </c>
      <c r="B30" s="7" t="str">
        <f>'Kampot '!B30</f>
        <v>Training of farmers on CAMGAP</v>
      </c>
      <c r="C30" s="7"/>
      <c r="D30" s="7"/>
      <c r="E30" s="8"/>
      <c r="F30" s="9"/>
      <c r="G30" s="10"/>
      <c r="H30" s="10"/>
      <c r="I30" s="10">
        <v>4</v>
      </c>
      <c r="J30" s="10"/>
      <c r="K30" s="10"/>
      <c r="L30" s="11"/>
      <c r="M30" s="10">
        <v>1</v>
      </c>
      <c r="N30" s="10"/>
      <c r="O30" s="10"/>
      <c r="P30" s="10"/>
      <c r="Q30" s="10"/>
      <c r="R30" s="10"/>
      <c r="S30" s="10">
        <v>25</v>
      </c>
      <c r="T30" s="10"/>
      <c r="U30" s="10"/>
      <c r="V30" s="10"/>
      <c r="W30" s="12">
        <f t="shared" si="1"/>
        <v>30</v>
      </c>
      <c r="X30" s="10">
        <f t="shared" si="1"/>
        <v>0</v>
      </c>
      <c r="Y30" s="40">
        <f t="shared" si="2"/>
        <v>0</v>
      </c>
    </row>
    <row r="31" spans="1:25" s="22" customFormat="1" ht="15.75" customHeight="1" thickTop="1" x14ac:dyDescent="0.25">
      <c r="A31" s="29" t="str">
        <f>'Kampot '!A31</f>
        <v>V</v>
      </c>
      <c r="B31" s="30" t="str">
        <f>'Kampot '!B31</f>
        <v>Training of Cooperatives ( ACs Boards)</v>
      </c>
      <c r="C31" s="30"/>
      <c r="D31" s="30"/>
      <c r="E31" s="31"/>
      <c r="F31" s="31"/>
      <c r="G31" s="29">
        <f t="shared" ref="G31:V31" si="9">SUM(G32:G33)</f>
        <v>0</v>
      </c>
      <c r="H31" s="29">
        <f t="shared" si="9"/>
        <v>0</v>
      </c>
      <c r="I31" s="29">
        <f t="shared" si="9"/>
        <v>4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2</v>
      </c>
      <c r="N31" s="29">
        <f t="shared" si="9"/>
        <v>0</v>
      </c>
      <c r="O31" s="29">
        <f t="shared" si="9"/>
        <v>0</v>
      </c>
      <c r="P31" s="29">
        <f t="shared" si="9"/>
        <v>0</v>
      </c>
      <c r="Q31" s="29">
        <f t="shared" si="9"/>
        <v>40</v>
      </c>
      <c r="R31" s="29">
        <f t="shared" si="9"/>
        <v>0</v>
      </c>
      <c r="S31" s="29">
        <f t="shared" si="9"/>
        <v>0</v>
      </c>
      <c r="T31" s="29">
        <f t="shared" si="9"/>
        <v>0</v>
      </c>
      <c r="U31" s="29">
        <f t="shared" si="9"/>
        <v>0</v>
      </c>
      <c r="V31" s="29">
        <f t="shared" si="9"/>
        <v>0</v>
      </c>
      <c r="W31" s="29">
        <f t="shared" si="1"/>
        <v>46</v>
      </c>
      <c r="X31" s="29">
        <f t="shared" si="1"/>
        <v>0</v>
      </c>
      <c r="Y31" s="42">
        <f t="shared" si="2"/>
        <v>0</v>
      </c>
    </row>
    <row r="32" spans="1:25" s="13" customFormat="1" x14ac:dyDescent="0.25">
      <c r="A32" s="6">
        <f>'Kampot '!A32</f>
        <v>1</v>
      </c>
      <c r="B32" s="7" t="str">
        <f>'Kampot '!B32</f>
        <v xml:space="preserve">Leadership and Management </v>
      </c>
      <c r="C32" s="7"/>
      <c r="D32" s="7"/>
      <c r="E32" s="8"/>
      <c r="F32" s="9"/>
      <c r="G32" s="10"/>
      <c r="H32" s="10"/>
      <c r="I32" s="10">
        <v>2</v>
      </c>
      <c r="J32" s="10"/>
      <c r="K32" s="10"/>
      <c r="L32" s="11"/>
      <c r="M32" s="10">
        <v>1</v>
      </c>
      <c r="N32" s="10"/>
      <c r="O32" s="10"/>
      <c r="P32" s="10"/>
      <c r="Q32" s="10">
        <v>20</v>
      </c>
      <c r="R32" s="10"/>
      <c r="S32" s="10"/>
      <c r="T32" s="10"/>
      <c r="U32" s="10"/>
      <c r="V32" s="10"/>
      <c r="W32" s="12">
        <f t="shared" si="1"/>
        <v>23</v>
      </c>
      <c r="X32" s="10">
        <f t="shared" si="1"/>
        <v>0</v>
      </c>
      <c r="Y32" s="40">
        <f t="shared" si="2"/>
        <v>0</v>
      </c>
    </row>
    <row r="33" spans="1:32" s="13" customFormat="1" x14ac:dyDescent="0.25">
      <c r="A33" s="6">
        <f>'Kampot '!A33</f>
        <v>2</v>
      </c>
      <c r="B33" s="7" t="str">
        <f>'Kampot '!B33</f>
        <v>Bussiness Development Plan</v>
      </c>
      <c r="C33" s="7"/>
      <c r="D33" s="7"/>
      <c r="E33" s="8"/>
      <c r="F33" s="9"/>
      <c r="G33" s="10"/>
      <c r="H33" s="10"/>
      <c r="I33" s="10">
        <v>2</v>
      </c>
      <c r="J33" s="10"/>
      <c r="K33" s="10"/>
      <c r="L33" s="11"/>
      <c r="M33" s="10">
        <v>1</v>
      </c>
      <c r="N33" s="10"/>
      <c r="O33" s="10"/>
      <c r="P33" s="10"/>
      <c r="Q33" s="10">
        <v>20</v>
      </c>
      <c r="R33" s="10"/>
      <c r="S33" s="10"/>
      <c r="T33" s="10"/>
      <c r="U33" s="10"/>
      <c r="V33" s="10"/>
      <c r="W33" s="12">
        <f t="shared" si="1"/>
        <v>23</v>
      </c>
      <c r="X33" s="10">
        <f t="shared" si="1"/>
        <v>0</v>
      </c>
      <c r="Y33" s="40">
        <f t="shared" si="2"/>
        <v>0</v>
      </c>
    </row>
    <row r="34" spans="1:32" s="22" customFormat="1" ht="15.75" customHeight="1" thickBot="1" x14ac:dyDescent="0.3">
      <c r="A34" s="32"/>
      <c r="B34" s="34" t="str">
        <f>'Kampot '!$B$34</f>
        <v xml:space="preserve">Grand Total </v>
      </c>
      <c r="C34" s="34"/>
      <c r="D34" s="33"/>
      <c r="E34" s="34"/>
      <c r="F34" s="34"/>
      <c r="G34" s="32">
        <f t="shared" ref="G34:X34" si="10">SUM(G6,G16,G28,G22,G31)</f>
        <v>0</v>
      </c>
      <c r="H34" s="32">
        <f t="shared" si="10"/>
        <v>0</v>
      </c>
      <c r="I34" s="32">
        <f t="shared" si="10"/>
        <v>50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23</v>
      </c>
      <c r="N34" s="32">
        <f t="shared" si="10"/>
        <v>0</v>
      </c>
      <c r="O34" s="32">
        <f t="shared" si="10"/>
        <v>0</v>
      </c>
      <c r="P34" s="32">
        <f t="shared" si="10"/>
        <v>0</v>
      </c>
      <c r="Q34" s="32">
        <f t="shared" si="10"/>
        <v>40</v>
      </c>
      <c r="R34" s="32">
        <f t="shared" si="10"/>
        <v>0</v>
      </c>
      <c r="S34" s="32">
        <f t="shared" si="10"/>
        <v>525</v>
      </c>
      <c r="T34" s="32">
        <f t="shared" si="10"/>
        <v>0</v>
      </c>
      <c r="U34" s="32">
        <f t="shared" si="10"/>
        <v>0</v>
      </c>
      <c r="V34" s="32">
        <f t="shared" si="10"/>
        <v>0</v>
      </c>
      <c r="W34" s="32">
        <f t="shared" si="10"/>
        <v>638</v>
      </c>
      <c r="X34" s="32">
        <f t="shared" si="10"/>
        <v>0</v>
      </c>
      <c r="Y34" s="35">
        <f>X34/W34</f>
        <v>0</v>
      </c>
    </row>
    <row r="35" spans="1:32" ht="16.5" thickTop="1" x14ac:dyDescent="0.25">
      <c r="M35" s="13"/>
      <c r="N35" s="13"/>
      <c r="O35" s="13"/>
      <c r="P35" s="13"/>
      <c r="Q35" s="13"/>
      <c r="R35" s="13"/>
      <c r="U35" s="13"/>
      <c r="V35" s="13"/>
      <c r="Z35" s="3"/>
      <c r="AA35" s="3"/>
      <c r="AB35" s="3"/>
      <c r="AC35" s="3"/>
      <c r="AD35" s="3"/>
      <c r="AE35" s="3"/>
      <c r="AF35" s="3"/>
    </row>
    <row r="42" spans="1:32" x14ac:dyDescent="0.25">
      <c r="S42" s="17"/>
      <c r="T42" s="17"/>
      <c r="W42" s="36"/>
      <c r="Z42" s="3"/>
      <c r="AA42" s="3"/>
      <c r="AB42" s="3"/>
      <c r="AC42" s="3"/>
      <c r="AD42" s="3"/>
      <c r="AE42" s="3"/>
      <c r="AF42" s="3"/>
    </row>
    <row r="43" spans="1:32" s="18" customFormat="1" x14ac:dyDescent="0.25">
      <c r="A43" s="14"/>
      <c r="B43" s="3"/>
      <c r="C43" s="3"/>
      <c r="D43" s="3"/>
      <c r="E43" s="14"/>
      <c r="F43" s="14"/>
      <c r="G43" s="15"/>
      <c r="H43" s="15"/>
      <c r="I43" s="15"/>
      <c r="J43" s="15"/>
      <c r="K43" s="15"/>
      <c r="L43" s="15"/>
      <c r="M43" s="15"/>
      <c r="N43" s="15"/>
      <c r="P43" s="16"/>
      <c r="R43" s="16"/>
      <c r="S43" s="13"/>
      <c r="T43" s="13"/>
      <c r="V43" s="16"/>
      <c r="W43" s="15"/>
      <c r="X43" s="13"/>
      <c r="Y43" s="13"/>
    </row>
  </sheetData>
  <mergeCells count="25">
    <mergeCell ref="M4:N4"/>
    <mergeCell ref="O4:P4"/>
    <mergeCell ref="Q4:R4"/>
    <mergeCell ref="S4:T4"/>
    <mergeCell ref="M3:N3"/>
    <mergeCell ref="O3:P3"/>
    <mergeCell ref="Q3:T3"/>
    <mergeCell ref="K3:L3"/>
    <mergeCell ref="A3:A5"/>
    <mergeCell ref="B3:B5"/>
    <mergeCell ref="D3:E3"/>
    <mergeCell ref="F3:F5"/>
    <mergeCell ref="G3:J3"/>
    <mergeCell ref="D4:D5"/>
    <mergeCell ref="E4:E5"/>
    <mergeCell ref="G4:H4"/>
    <mergeCell ref="I4:J4"/>
    <mergeCell ref="K4:L4"/>
    <mergeCell ref="C3:C5"/>
    <mergeCell ref="U3:V3"/>
    <mergeCell ref="U4:V4"/>
    <mergeCell ref="W3:Y3"/>
    <mergeCell ref="W4:W5"/>
    <mergeCell ref="X4:X5"/>
    <mergeCell ref="Y4:Y5"/>
  </mergeCells>
  <printOptions horizontalCentered="1"/>
  <pageMargins left="0.2" right="0.2" top="0.2" bottom="0.2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C19"/>
  <sheetViews>
    <sheetView showGridLines="0" zoomScaleNormal="100" zoomScalePageLayoutView="85" workbookViewId="0">
      <selection activeCell="B6" sqref="B6:B10"/>
    </sheetView>
  </sheetViews>
  <sheetFormatPr defaultColWidth="9.140625" defaultRowHeight="15.75" x14ac:dyDescent="0.25"/>
  <cols>
    <col min="1" max="1" width="4.42578125" style="14" customWidth="1"/>
    <col min="2" max="2" width="38.5703125" style="3" bestFit="1" customWidth="1"/>
    <col min="3" max="3" width="10" style="3" bestFit="1" customWidth="1"/>
    <col min="4" max="12" width="6" style="15" customWidth="1"/>
    <col min="13" max="13" width="6" style="16" customWidth="1"/>
    <col min="14" max="14" width="6" style="15" customWidth="1"/>
    <col min="15" max="15" width="6" style="16" customWidth="1"/>
    <col min="16" max="16" width="6.7109375" style="13" bestFit="1" customWidth="1"/>
    <col min="17" max="17" width="6" style="13" customWidth="1"/>
    <col min="18" max="18" width="6" style="15" customWidth="1"/>
    <col min="19" max="19" width="6" style="16" customWidth="1"/>
    <col min="20" max="20" width="6.7109375" style="15" bestFit="1" customWidth="1"/>
    <col min="21" max="21" width="7" style="13" customWidth="1"/>
    <col min="22" max="22" width="7.5703125" style="13" bestFit="1" customWidth="1"/>
    <col min="30" max="16384" width="9.140625" style="3"/>
  </cols>
  <sheetData>
    <row r="1" spans="1:29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6"/>
      <c r="U1" s="1"/>
      <c r="V1" s="1"/>
      <c r="W1" s="3"/>
      <c r="X1" s="3"/>
      <c r="Y1" s="3"/>
      <c r="Z1" s="3"/>
      <c r="AA1" s="3"/>
      <c r="AB1" s="3"/>
      <c r="AC1" s="3"/>
    </row>
    <row r="2" spans="1:29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7"/>
      <c r="U2" s="2"/>
      <c r="V2" s="2"/>
      <c r="W2" s="3"/>
      <c r="X2" s="3"/>
      <c r="Y2" s="3"/>
      <c r="Z2" s="3"/>
      <c r="AA2" s="3"/>
      <c r="AB2" s="3"/>
      <c r="AC2" s="3"/>
    </row>
    <row r="3" spans="1:29" ht="35.25" customHeight="1" thickTop="1" x14ac:dyDescent="0.25">
      <c r="A3" s="493" t="s">
        <v>1</v>
      </c>
      <c r="B3" s="494" t="s">
        <v>3</v>
      </c>
      <c r="C3" s="502" t="s">
        <v>42</v>
      </c>
      <c r="D3" s="485" t="str">
        <f>'Kampot '!G3</f>
        <v>National Level
(Ministry)</v>
      </c>
      <c r="E3" s="496"/>
      <c r="F3" s="496"/>
      <c r="G3" s="496"/>
      <c r="H3" s="485" t="str">
        <f>'Kampot '!K3</f>
        <v>Consultant
Teams</v>
      </c>
      <c r="I3" s="497"/>
      <c r="J3" s="490" t="str">
        <f>'Kampot '!M3</f>
        <v>Provincial
 Level</v>
      </c>
      <c r="K3" s="490"/>
      <c r="L3" s="490" t="str">
        <f>'Kampot '!O3</f>
        <v>Local Authorities</v>
      </c>
      <c r="M3" s="490"/>
      <c r="N3" s="490" t="str">
        <f>'Kampot '!Q3</f>
        <v>Community Level</v>
      </c>
      <c r="O3" s="490"/>
      <c r="P3" s="490"/>
      <c r="Q3" s="490"/>
      <c r="R3" s="498" t="str">
        <f>'Kampot '!U3</f>
        <v>Relevant institutions</v>
      </c>
      <c r="S3" s="499"/>
      <c r="T3" s="485" t="str">
        <f>'Kampot '!W3</f>
        <v>Grand Total</v>
      </c>
      <c r="U3" s="486"/>
      <c r="V3" s="487"/>
      <c r="W3" s="3"/>
      <c r="X3" s="3"/>
      <c r="Y3" s="3"/>
      <c r="Z3" s="3"/>
      <c r="AA3" s="3"/>
      <c r="AB3" s="3"/>
      <c r="AC3" s="3"/>
    </row>
    <row r="4" spans="1:29" x14ac:dyDescent="0.25">
      <c r="A4" s="494"/>
      <c r="B4" s="494"/>
      <c r="C4" s="503"/>
      <c r="D4" s="488" t="str">
        <f>'Kampot '!G4</f>
        <v>PMU</v>
      </c>
      <c r="E4" s="488"/>
      <c r="F4" s="488" t="str">
        <f>'Kampot '!I4</f>
        <v>IA-GDA</v>
      </c>
      <c r="G4" s="488"/>
      <c r="H4" s="488" t="str">
        <f>'Kampot '!K4</f>
        <v>CS1, 2 &amp; 5</v>
      </c>
      <c r="I4" s="488"/>
      <c r="J4" s="489" t="str">
        <f>'Kampot '!M4</f>
        <v>PDAFF</v>
      </c>
      <c r="K4" s="489"/>
      <c r="L4" s="489" t="str">
        <f>'Kampot '!O4</f>
        <v>CC &amp; VL</v>
      </c>
      <c r="M4" s="489"/>
      <c r="N4" s="489" t="str">
        <f>'Kampot '!Q4</f>
        <v xml:space="preserve">#ACs Board </v>
      </c>
      <c r="O4" s="489"/>
      <c r="P4" s="489" t="str">
        <f>'Kampot '!S4</f>
        <v># Farmers</v>
      </c>
      <c r="Q4" s="489"/>
      <c r="R4" s="500" t="str">
        <f>'Kampot '!U4</f>
        <v>NGO, Firm</v>
      </c>
      <c r="S4" s="501"/>
      <c r="T4" s="491" t="str">
        <f>'Kampot '!W4</f>
        <v xml:space="preserve">Total </v>
      </c>
      <c r="U4" s="491" t="str">
        <f>'Kampot '!X4</f>
        <v># F</v>
      </c>
      <c r="V4" s="491" t="str">
        <f>'Kampot '!Y4</f>
        <v xml:space="preserve"> % of F</v>
      </c>
      <c r="W4" s="3"/>
      <c r="X4" s="3"/>
      <c r="Y4" s="3"/>
      <c r="Z4" s="3"/>
      <c r="AA4" s="3"/>
      <c r="AB4" s="3"/>
      <c r="AC4" s="3"/>
    </row>
    <row r="5" spans="1:29" ht="16.5" thickBot="1" x14ac:dyDescent="0.3">
      <c r="A5" s="495"/>
      <c r="B5" s="495"/>
      <c r="C5" s="504"/>
      <c r="D5" s="4" t="str">
        <f>'Kampot '!G5</f>
        <v>Total</v>
      </c>
      <c r="E5" s="5" t="str">
        <f>'Kampot '!H5</f>
        <v># F</v>
      </c>
      <c r="F5" s="4" t="str">
        <f>'Kampot '!I5</f>
        <v>Total</v>
      </c>
      <c r="G5" s="5" t="str">
        <f>'Kampot '!J5</f>
        <v># F</v>
      </c>
      <c r="H5" s="4" t="str">
        <f>'Kampot '!K5</f>
        <v>Total</v>
      </c>
      <c r="I5" s="5" t="str">
        <f>'Kampot '!L5</f>
        <v># F</v>
      </c>
      <c r="J5" s="4" t="str">
        <f>'Kampot '!M5</f>
        <v>Total</v>
      </c>
      <c r="K5" s="5" t="str">
        <f>'Kampot '!N5</f>
        <v># F</v>
      </c>
      <c r="L5" s="4" t="str">
        <f>'Kampot '!O5</f>
        <v>Total</v>
      </c>
      <c r="M5" s="5" t="str">
        <f>'Kampot '!P5</f>
        <v># F</v>
      </c>
      <c r="N5" s="4" t="str">
        <f>'Kampot '!Q5</f>
        <v>Total</v>
      </c>
      <c r="O5" s="5" t="str">
        <f>'Kampot '!R5</f>
        <v># F</v>
      </c>
      <c r="P5" s="4" t="str">
        <f>'Kampot '!S5</f>
        <v>Total</v>
      </c>
      <c r="Q5" s="5" t="str">
        <f>'Kampot '!T5</f>
        <v># F</v>
      </c>
      <c r="R5" s="4" t="str">
        <f>'Kampot '!U5</f>
        <v>Total</v>
      </c>
      <c r="S5" s="5" t="str">
        <f>'Kampot '!V5</f>
        <v># F</v>
      </c>
      <c r="T5" s="492"/>
      <c r="U5" s="492"/>
      <c r="V5" s="492"/>
      <c r="W5" s="3"/>
      <c r="X5" s="3"/>
      <c r="Y5" s="3"/>
      <c r="Z5" s="3"/>
      <c r="AA5" s="3"/>
      <c r="AB5" s="3"/>
      <c r="AC5" s="3"/>
    </row>
    <row r="6" spans="1:29" s="1" customFormat="1" ht="21" customHeight="1" thickTop="1" x14ac:dyDescent="0.25">
      <c r="A6" s="52" t="str">
        <f>'Kampot '!A6</f>
        <v>I</v>
      </c>
      <c r="B6" s="50" t="str">
        <f>'Kampot '!B6</f>
        <v>Training of Farmers on SRP</v>
      </c>
      <c r="C6" s="53">
        <f>COUNT('Kampot '!A7:A15,Takeo!A7:A15,'Tbong Khmum'!A7:A14,'Kampong Cham'!A7:A15)</f>
        <v>35</v>
      </c>
      <c r="D6" s="54">
        <f>SUM('Kampot '!G6,Takeo!G6,'Tbong Khmum'!G6,'Kampong Cham'!G6)</f>
        <v>0</v>
      </c>
      <c r="E6" s="54">
        <f>SUM('Kampot '!H6,Takeo!H6,'Tbong Khmum'!H6,'Kampong Cham'!H6)</f>
        <v>0</v>
      </c>
      <c r="F6" s="54">
        <f>SUM('Kampot '!I6,Takeo!I6,'Tbong Khmum'!I6,'Kampong Cham'!I6)</f>
        <v>70</v>
      </c>
      <c r="G6" s="54">
        <f>SUM('Kampot '!J6,Takeo!J6,'Tbong Khmum'!J6,'Kampong Cham'!J6)</f>
        <v>0</v>
      </c>
      <c r="H6" s="54">
        <f>SUM('Kampot '!K6,Takeo!K6,'Tbong Khmum'!K6,'Kampong Cham'!K6)</f>
        <v>0</v>
      </c>
      <c r="I6" s="54">
        <f>SUM('Kampot '!L6,Takeo!L6,'Tbong Khmum'!L6,'Kampong Cham'!L6)</f>
        <v>0</v>
      </c>
      <c r="J6" s="54">
        <f>SUM('Kampot '!M6,Takeo!M6,'Tbong Khmum'!M6,'Kampong Cham'!M6)</f>
        <v>35</v>
      </c>
      <c r="K6" s="54">
        <f>SUM('Kampot '!N6,Takeo!N6,'Tbong Khmum'!N6,'Kampong Cham'!N6)</f>
        <v>0</v>
      </c>
      <c r="L6" s="54">
        <f>SUM('Kampot '!O6,Takeo!O6,'Tbong Khmum'!O6,'Kampong Cham'!O6)</f>
        <v>0</v>
      </c>
      <c r="M6" s="54">
        <f>SUM('Kampot '!P6,Takeo!P6,'Tbong Khmum'!P6,'Kampong Cham'!P6)</f>
        <v>0</v>
      </c>
      <c r="N6" s="54">
        <f>SUM('Kampot '!Q6,Takeo!Q6,'Tbong Khmum'!Q6,'Kampong Cham'!Q6)</f>
        <v>0</v>
      </c>
      <c r="O6" s="54">
        <f>SUM('Kampot '!R6,Takeo!R6,'Tbong Khmum'!R6,'Kampong Cham'!R6)</f>
        <v>0</v>
      </c>
      <c r="P6" s="54">
        <f>SUM('Kampot '!S6,Takeo!S6,'Tbong Khmum'!S6,'Kampong Cham'!S6)</f>
        <v>875</v>
      </c>
      <c r="Q6" s="54">
        <f>SUM('Kampot '!T6,Takeo!T6,'Tbong Khmum'!T6,'Kampong Cham'!T6)</f>
        <v>0</v>
      </c>
      <c r="R6" s="54">
        <f>SUM('Kampot '!U6,Takeo!U6,'Tbong Khmum'!U6,'Kampong Cham'!U6)</f>
        <v>0</v>
      </c>
      <c r="S6" s="54">
        <f>SUM('Kampot '!V6,Takeo!V6,'Tbong Khmum'!V6,'Kampong Cham'!V6)</f>
        <v>0</v>
      </c>
      <c r="T6" s="46">
        <f t="shared" ref="T6:U10" si="0">SUM(D6,F6,H6,J6,L6,N6,P6,R6)</f>
        <v>980</v>
      </c>
      <c r="U6" s="46">
        <f t="shared" si="0"/>
        <v>0</v>
      </c>
      <c r="V6" s="47">
        <f>U6/T6</f>
        <v>0</v>
      </c>
    </row>
    <row r="7" spans="1:29" s="1" customFormat="1" ht="21" customHeight="1" x14ac:dyDescent="0.25">
      <c r="A7" s="10" t="str">
        <f>'Kampot '!A16</f>
        <v>II</v>
      </c>
      <c r="B7" s="8" t="str">
        <f>'Kampot '!B16</f>
        <v>Training of Farmers on CSA</v>
      </c>
      <c r="C7" s="6">
        <f>COUNT('Kampot '!A17:A21,Takeo!A17:A21,'Tbong Khmum'!A16:A20,'Kampong Cham'!A17:A21)</f>
        <v>20</v>
      </c>
      <c r="D7" s="55">
        <f>SUM('Kampot '!G16,Takeo!G16,'Tbong Khmum'!G15,'Kampong Cham'!G16)</f>
        <v>0</v>
      </c>
      <c r="E7" s="55">
        <f>SUM('Kampot '!H16,Takeo!H16,'Tbong Khmum'!H15,'Kampong Cham'!H16)</f>
        <v>0</v>
      </c>
      <c r="F7" s="55">
        <f>SUM('Kampot '!I16,Takeo!I16,'Tbong Khmum'!I15,'Kampong Cham'!I16)</f>
        <v>40</v>
      </c>
      <c r="G7" s="55">
        <f>SUM('Kampot '!J16,Takeo!J16,'Tbong Khmum'!J15,'Kampong Cham'!J16)</f>
        <v>0</v>
      </c>
      <c r="H7" s="55">
        <f>SUM('Kampot '!K16,Takeo!K16,'Tbong Khmum'!K15,'Kampong Cham'!K16)</f>
        <v>0</v>
      </c>
      <c r="I7" s="55">
        <f>SUM('Kampot '!L16,Takeo!L16,'Tbong Khmum'!L15,'Kampong Cham'!L16)</f>
        <v>0</v>
      </c>
      <c r="J7" s="55">
        <f>SUM('Kampot '!M16,Takeo!M16,'Tbong Khmum'!M15,'Kampong Cham'!M16)</f>
        <v>20</v>
      </c>
      <c r="K7" s="55">
        <f>SUM('Kampot '!N16,Takeo!N16,'Tbong Khmum'!N15,'Kampong Cham'!N16)</f>
        <v>0</v>
      </c>
      <c r="L7" s="55">
        <f>SUM('Kampot '!O16,Takeo!O16,'Tbong Khmum'!O15,'Kampong Cham'!O16)</f>
        <v>0</v>
      </c>
      <c r="M7" s="55">
        <f>SUM('Kampot '!P16,Takeo!P16,'Tbong Khmum'!P15,'Kampong Cham'!P16)</f>
        <v>0</v>
      </c>
      <c r="N7" s="55">
        <f>SUM('Kampot '!Q16,Takeo!Q16,'Tbong Khmum'!Q15,'Kampong Cham'!Q16)</f>
        <v>0</v>
      </c>
      <c r="O7" s="55">
        <f>SUM('Kampot '!R16,Takeo!R16,'Tbong Khmum'!R15,'Kampong Cham'!R16)</f>
        <v>0</v>
      </c>
      <c r="P7" s="55">
        <f>SUM('Kampot '!S16,Takeo!S16,'Tbong Khmum'!S15,'Kampong Cham'!S16)</f>
        <v>500</v>
      </c>
      <c r="Q7" s="55">
        <f>SUM('Kampot '!T16,Takeo!T16,'Tbong Khmum'!T15,'Kampong Cham'!T16)</f>
        <v>0</v>
      </c>
      <c r="R7" s="55">
        <f>SUM('Kampot '!U16,Takeo!U16,'Tbong Khmum'!U15,'Kampong Cham'!U16)</f>
        <v>0</v>
      </c>
      <c r="S7" s="55">
        <f>SUM('Kampot '!V16,Takeo!V16,'Tbong Khmum'!V15,'Kampong Cham'!V16)</f>
        <v>0</v>
      </c>
      <c r="T7" s="48">
        <f t="shared" si="0"/>
        <v>560</v>
      </c>
      <c r="U7" s="48">
        <f t="shared" si="0"/>
        <v>0</v>
      </c>
      <c r="V7" s="49">
        <f>U7/T7</f>
        <v>0</v>
      </c>
    </row>
    <row r="8" spans="1:29" s="1" customFormat="1" ht="21" customHeight="1" x14ac:dyDescent="0.25">
      <c r="A8" s="10" t="str">
        <f>'Kampot '!A22</f>
        <v>III</v>
      </c>
      <c r="B8" s="8" t="str">
        <f>'Kampot '!B22</f>
        <v>Training of Farmers on Farm Mechanization</v>
      </c>
      <c r="C8" s="6">
        <f>COUNT('Kampot '!A23:A27,Takeo!A23:A27,'Tbong Khmum'!A22:A26,'Kampong Cham'!A23:A27)</f>
        <v>20</v>
      </c>
      <c r="D8" s="55">
        <f>SUM('Kampot '!G22,Takeo!G22,'Tbong Khmum'!G21,'Kampong Cham'!G22)</f>
        <v>0</v>
      </c>
      <c r="E8" s="55">
        <f>SUM('Kampot '!H22,Takeo!H22,'Tbong Khmum'!H21,'Kampong Cham'!H22)</f>
        <v>0</v>
      </c>
      <c r="F8" s="55">
        <f>SUM('Kampot '!I22,Takeo!I22,'Tbong Khmum'!I21,'Kampong Cham'!I22)</f>
        <v>40</v>
      </c>
      <c r="G8" s="55">
        <f>SUM('Kampot '!J22,Takeo!J22,'Tbong Khmum'!J21,'Kampong Cham'!J22)</f>
        <v>0</v>
      </c>
      <c r="H8" s="55">
        <f>SUM('Kampot '!K22,Takeo!K22,'Tbong Khmum'!K21,'Kampong Cham'!K22)</f>
        <v>0</v>
      </c>
      <c r="I8" s="55">
        <f>SUM('Kampot '!L22,Takeo!L22,'Tbong Khmum'!L21,'Kampong Cham'!L22)</f>
        <v>0</v>
      </c>
      <c r="J8" s="55">
        <f>SUM('Kampot '!M22,Takeo!M22,'Tbong Khmum'!M21,'Kampong Cham'!M22)</f>
        <v>20</v>
      </c>
      <c r="K8" s="55">
        <f>SUM('Kampot '!N22,Takeo!N22,'Tbong Khmum'!N21,'Kampong Cham'!N22)</f>
        <v>0</v>
      </c>
      <c r="L8" s="55">
        <f>SUM('Kampot '!O22,Takeo!O22,'Tbong Khmum'!O21,'Kampong Cham'!O22)</f>
        <v>0</v>
      </c>
      <c r="M8" s="55">
        <f>SUM('Kampot '!P22,Takeo!P22,'Tbong Khmum'!P21,'Kampong Cham'!P22)</f>
        <v>0</v>
      </c>
      <c r="N8" s="55">
        <f>SUM('Kampot '!Q22,Takeo!Q22,'Tbong Khmum'!Q21,'Kampong Cham'!Q22)</f>
        <v>0</v>
      </c>
      <c r="O8" s="55">
        <f>SUM('Kampot '!R22,Takeo!R22,'Tbong Khmum'!R21,'Kampong Cham'!R22)</f>
        <v>0</v>
      </c>
      <c r="P8" s="55">
        <f>SUM('Kampot '!S22,Takeo!S22,'Tbong Khmum'!S21,'Kampong Cham'!S22)</f>
        <v>500</v>
      </c>
      <c r="Q8" s="55">
        <f>SUM('Kampot '!T22,Takeo!T22,'Tbong Khmum'!T21,'Kampong Cham'!T22)</f>
        <v>0</v>
      </c>
      <c r="R8" s="55">
        <f>SUM('Kampot '!U22,Takeo!U22,'Tbong Khmum'!U21,'Kampong Cham'!U22)</f>
        <v>0</v>
      </c>
      <c r="S8" s="55">
        <f>SUM('Kampot '!V22,Takeo!V22,'Tbong Khmum'!V21,'Kampong Cham'!V22)</f>
        <v>0</v>
      </c>
      <c r="T8" s="48">
        <f t="shared" si="0"/>
        <v>560</v>
      </c>
      <c r="U8" s="48">
        <f t="shared" si="0"/>
        <v>0</v>
      </c>
      <c r="V8" s="49">
        <f>U8/T8</f>
        <v>0</v>
      </c>
    </row>
    <row r="9" spans="1:29" s="1" customFormat="1" ht="21" customHeight="1" x14ac:dyDescent="0.25">
      <c r="A9" s="10" t="str">
        <f>'Kampot '!A28</f>
        <v>IV</v>
      </c>
      <c r="B9" s="8" t="str">
        <f>'Kampot '!B28</f>
        <v>Training of Farmers on CAMGAP</v>
      </c>
      <c r="C9" s="6">
        <f>COUNT('Kampot '!A29:A30,Takeo!A29:A31,'Tbong Khmum'!A28:A30,'Kampong Cham'!A29:A30)</f>
        <v>10</v>
      </c>
      <c r="D9" s="55">
        <f>SUM('Kampot '!G28,Takeo!G28,'Tbong Khmum'!G27,'Kampong Cham'!G28)</f>
        <v>0</v>
      </c>
      <c r="E9" s="55">
        <f>SUM('Kampot '!H28,Takeo!H28,'Tbong Khmum'!H27,'Kampong Cham'!H28)</f>
        <v>0</v>
      </c>
      <c r="F9" s="55">
        <f>SUM('Kampot '!I28,Takeo!I28,'Tbong Khmum'!I27,'Kampong Cham'!I28)</f>
        <v>40</v>
      </c>
      <c r="G9" s="55">
        <f>SUM('Kampot '!J28,Takeo!J28,'Tbong Khmum'!J27,'Kampong Cham'!J28)</f>
        <v>0</v>
      </c>
      <c r="H9" s="55">
        <f>SUM('Kampot '!K28,Takeo!K28,'Tbong Khmum'!K27,'Kampong Cham'!K28)</f>
        <v>0</v>
      </c>
      <c r="I9" s="55">
        <f>SUM('Kampot '!L28,Takeo!L28,'Tbong Khmum'!L27,'Kampong Cham'!L28)</f>
        <v>0</v>
      </c>
      <c r="J9" s="55">
        <f>SUM('Kampot '!M28,Takeo!M28,'Tbong Khmum'!M27,'Kampong Cham'!M28)</f>
        <v>10</v>
      </c>
      <c r="K9" s="55">
        <f>SUM('Kampot '!N28,Takeo!N28,'Tbong Khmum'!N27,'Kampong Cham'!N28)</f>
        <v>0</v>
      </c>
      <c r="L9" s="55">
        <f>SUM('Kampot '!O28,Takeo!O28,'Tbong Khmum'!O27,'Kampong Cham'!O28)</f>
        <v>0</v>
      </c>
      <c r="M9" s="55">
        <f>SUM('Kampot '!P28,Takeo!P28,'Tbong Khmum'!P27,'Kampong Cham'!P28)</f>
        <v>0</v>
      </c>
      <c r="N9" s="55">
        <f>SUM('Kampot '!Q28,Takeo!Q28,'Tbong Khmum'!Q27,'Kampong Cham'!Q28)</f>
        <v>0</v>
      </c>
      <c r="O9" s="55">
        <f>SUM('Kampot '!R28,Takeo!R28,'Tbong Khmum'!R27,'Kampong Cham'!R28)</f>
        <v>0</v>
      </c>
      <c r="P9" s="55">
        <f>SUM('Kampot '!S28,Takeo!S28,'Tbong Khmum'!S27,'Kampong Cham'!S28)</f>
        <v>250</v>
      </c>
      <c r="Q9" s="55">
        <f>SUM('Kampot '!T28,Takeo!T28,'Tbong Khmum'!T27,'Kampong Cham'!T28)</f>
        <v>0</v>
      </c>
      <c r="R9" s="55">
        <f>SUM('Kampot '!U28,Takeo!U28,'Tbong Khmum'!U27,'Kampong Cham'!U28)</f>
        <v>0</v>
      </c>
      <c r="S9" s="55">
        <f>SUM('Kampot '!V28,Takeo!V28,'Tbong Khmum'!V27,'Kampong Cham'!V28)</f>
        <v>0</v>
      </c>
      <c r="T9" s="48">
        <f t="shared" si="0"/>
        <v>300</v>
      </c>
      <c r="U9" s="48">
        <f t="shared" si="0"/>
        <v>0</v>
      </c>
      <c r="V9" s="49">
        <f>U9/T9</f>
        <v>0</v>
      </c>
    </row>
    <row r="10" spans="1:29" s="1" customFormat="1" ht="21" customHeight="1" x14ac:dyDescent="0.25">
      <c r="A10" s="10" t="str">
        <f>'Kampot '!A31</f>
        <v>V</v>
      </c>
      <c r="B10" s="8" t="str">
        <f>'Kampot '!B31</f>
        <v>Training of Cooperatives ( ACs Boards)</v>
      </c>
      <c r="C10" s="6">
        <f>COUNT('Kampot '!A32:A33,Takeo!A33:A36,'Tbong Khmum'!A32:A33,'Kampong Cham'!A32:A33)</f>
        <v>10</v>
      </c>
      <c r="D10" s="55">
        <f>SUM('Kampot '!G31,Takeo!G32,'Tbong Khmum'!G31,'Kampong Cham'!G31)</f>
        <v>0</v>
      </c>
      <c r="E10" s="55">
        <f>SUM('Kampot '!H31,Takeo!H32,'Tbong Khmum'!H31,'Kampong Cham'!H31)</f>
        <v>0</v>
      </c>
      <c r="F10" s="55">
        <f>SUM('Kampot '!I31,Takeo!I32,'Tbong Khmum'!I31,'Kampong Cham'!I31)</f>
        <v>20</v>
      </c>
      <c r="G10" s="55">
        <f>SUM('Kampot '!J31,Takeo!J32,'Tbong Khmum'!J31,'Kampong Cham'!J31)</f>
        <v>0</v>
      </c>
      <c r="H10" s="55">
        <f>SUM('Kampot '!K31,Takeo!K32,'Tbong Khmum'!K31,'Kampong Cham'!K31)</f>
        <v>0</v>
      </c>
      <c r="I10" s="55">
        <f>SUM('Kampot '!L31,Takeo!L32,'Tbong Khmum'!L31,'Kampong Cham'!L31)</f>
        <v>0</v>
      </c>
      <c r="J10" s="55">
        <f>SUM('Kampot '!M31,Takeo!M32,'Tbong Khmum'!M31,'Kampong Cham'!M31)</f>
        <v>10</v>
      </c>
      <c r="K10" s="55">
        <f>SUM('Kampot '!N31,Takeo!N32,'Tbong Khmum'!N31,'Kampong Cham'!N31)</f>
        <v>0</v>
      </c>
      <c r="L10" s="55">
        <f>SUM('Kampot '!O31,Takeo!O32,'Tbong Khmum'!O31,'Kampong Cham'!O31)</f>
        <v>0</v>
      </c>
      <c r="M10" s="55">
        <f>SUM('Kampot '!P31,Takeo!P32,'Tbong Khmum'!P31,'Kampong Cham'!P31)</f>
        <v>0</v>
      </c>
      <c r="N10" s="55">
        <f>SUM('Kampot '!Q31,Takeo!Q32,'Tbong Khmum'!Q31,'Kampong Cham'!Q31)</f>
        <v>200</v>
      </c>
      <c r="O10" s="55">
        <f>SUM('Kampot '!R31,Takeo!R32,'Tbong Khmum'!R31,'Kampong Cham'!R31)</f>
        <v>0</v>
      </c>
      <c r="P10" s="55">
        <f>SUM('Kampot '!S31,Takeo!S32,'Tbong Khmum'!S31,'Kampong Cham'!S31)</f>
        <v>0</v>
      </c>
      <c r="Q10" s="55">
        <f>SUM('Kampot '!T31,Takeo!T32,'Tbong Khmum'!T31,'Kampong Cham'!T31)</f>
        <v>0</v>
      </c>
      <c r="R10" s="55">
        <f>SUM('Kampot '!U31,Takeo!U32,'Tbong Khmum'!U31,'Kampong Cham'!U31)</f>
        <v>0</v>
      </c>
      <c r="S10" s="55">
        <f>SUM('Kampot '!V31,Takeo!V32,'Tbong Khmum'!V31,'Kampong Cham'!V31)</f>
        <v>0</v>
      </c>
      <c r="T10" s="46">
        <f t="shared" si="0"/>
        <v>230</v>
      </c>
      <c r="U10" s="48">
        <f t="shared" si="0"/>
        <v>0</v>
      </c>
      <c r="V10" s="47">
        <f>U10/T10</f>
        <v>0</v>
      </c>
    </row>
    <row r="11" spans="1:29" s="1" customFormat="1" ht="21" customHeight="1" thickBot="1" x14ac:dyDescent="0.3">
      <c r="A11" s="32"/>
      <c r="B11" s="39" t="s">
        <v>28</v>
      </c>
      <c r="C11" s="39">
        <f>SUM(C6:C10)</f>
        <v>95</v>
      </c>
      <c r="D11" s="45">
        <f t="shared" ref="D11:U11" si="1">SUM(D6,D7,D9,D8,D10)</f>
        <v>0</v>
      </c>
      <c r="E11" s="45">
        <f t="shared" si="1"/>
        <v>0</v>
      </c>
      <c r="F11" s="45">
        <f t="shared" si="1"/>
        <v>210</v>
      </c>
      <c r="G11" s="45">
        <f t="shared" si="1"/>
        <v>0</v>
      </c>
      <c r="H11" s="45">
        <f t="shared" si="1"/>
        <v>0</v>
      </c>
      <c r="I11" s="45">
        <f t="shared" si="1"/>
        <v>0</v>
      </c>
      <c r="J11" s="45">
        <f t="shared" si="1"/>
        <v>95</v>
      </c>
      <c r="K11" s="45">
        <f t="shared" si="1"/>
        <v>0</v>
      </c>
      <c r="L11" s="45">
        <f t="shared" si="1"/>
        <v>0</v>
      </c>
      <c r="M11" s="45">
        <f t="shared" si="1"/>
        <v>0</v>
      </c>
      <c r="N11" s="45">
        <f t="shared" si="1"/>
        <v>200</v>
      </c>
      <c r="O11" s="45">
        <f t="shared" si="1"/>
        <v>0</v>
      </c>
      <c r="P11" s="45">
        <f t="shared" si="1"/>
        <v>2125</v>
      </c>
      <c r="Q11" s="45">
        <f t="shared" si="1"/>
        <v>0</v>
      </c>
      <c r="R11" s="45">
        <f t="shared" si="1"/>
        <v>0</v>
      </c>
      <c r="S11" s="45">
        <f t="shared" si="1"/>
        <v>0</v>
      </c>
      <c r="T11" s="45">
        <f t="shared" si="1"/>
        <v>2630</v>
      </c>
      <c r="U11" s="45">
        <f t="shared" si="1"/>
        <v>0</v>
      </c>
      <c r="V11" s="45">
        <f>AVERAGE(V6:V10)</f>
        <v>0</v>
      </c>
    </row>
    <row r="12" spans="1:29" ht="16.5" thickTop="1" x14ac:dyDescent="0.25">
      <c r="J12" s="13"/>
      <c r="K12" s="13"/>
      <c r="L12" s="13"/>
      <c r="M12" s="13"/>
      <c r="N12" s="13"/>
      <c r="O12" s="13"/>
      <c r="R12" s="13"/>
      <c r="S12" s="13"/>
      <c r="W12" s="3"/>
      <c r="X12" s="3"/>
      <c r="Y12" s="3"/>
      <c r="Z12" s="3"/>
      <c r="AA12" s="3"/>
      <c r="AB12" s="3"/>
      <c r="AC12" s="3"/>
    </row>
    <row r="18" spans="1:29" x14ac:dyDescent="0.25">
      <c r="P18" s="17"/>
      <c r="Q18" s="17"/>
      <c r="T18" s="36"/>
      <c r="W18" s="3"/>
      <c r="X18" s="3"/>
      <c r="Y18" s="3"/>
      <c r="Z18" s="3"/>
      <c r="AA18" s="3"/>
      <c r="AB18" s="3"/>
      <c r="AC18" s="3"/>
    </row>
    <row r="19" spans="1:29" s="18" customFormat="1" x14ac:dyDescent="0.25">
      <c r="A19" s="14"/>
      <c r="B19" s="3"/>
      <c r="C19" s="3"/>
      <c r="D19" s="15"/>
      <c r="E19" s="15"/>
      <c r="F19" s="15"/>
      <c r="G19" s="15"/>
      <c r="H19" s="15"/>
      <c r="I19" s="15"/>
      <c r="J19" s="15"/>
      <c r="K19" s="15"/>
      <c r="M19" s="16"/>
      <c r="O19" s="16"/>
      <c r="P19" s="13"/>
      <c r="Q19" s="13"/>
      <c r="S19" s="16"/>
      <c r="T19" s="15"/>
      <c r="U19" s="13"/>
      <c r="V19" s="13"/>
    </row>
  </sheetData>
  <mergeCells count="21">
    <mergeCell ref="A3:A5"/>
    <mergeCell ref="B3:B5"/>
    <mergeCell ref="D3:G3"/>
    <mergeCell ref="H3:I3"/>
    <mergeCell ref="R3:S3"/>
    <mergeCell ref="R4:S4"/>
    <mergeCell ref="C3:C5"/>
    <mergeCell ref="T3:V3"/>
    <mergeCell ref="D4:E4"/>
    <mergeCell ref="F4:G4"/>
    <mergeCell ref="H4:I4"/>
    <mergeCell ref="J4:K4"/>
    <mergeCell ref="L4:M4"/>
    <mergeCell ref="N4:O4"/>
    <mergeCell ref="P4:Q4"/>
    <mergeCell ref="J3:K3"/>
    <mergeCell ref="L3:M3"/>
    <mergeCell ref="N3:Q3"/>
    <mergeCell ref="T4:T5"/>
    <mergeCell ref="U4:U5"/>
    <mergeCell ref="V4:V5"/>
  </mergeCells>
  <printOptions horizontalCentered="1"/>
  <pageMargins left="0.2" right="0.2" top="0.34722222222222221" bottom="0.25" header="0.3" footer="0.3"/>
  <pageSetup scale="7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W19"/>
  <sheetViews>
    <sheetView showGridLines="0" zoomScale="115" zoomScaleNormal="115" workbookViewId="0">
      <selection activeCell="B5" sqref="B5:B9"/>
    </sheetView>
  </sheetViews>
  <sheetFormatPr defaultColWidth="9.140625" defaultRowHeight="15.75" x14ac:dyDescent="0.25"/>
  <cols>
    <col min="1" max="1" width="4.42578125" style="14" customWidth="1"/>
    <col min="2" max="2" width="41.7109375" style="3" customWidth="1"/>
    <col min="3" max="3" width="8.5703125" style="3" customWidth="1"/>
    <col min="4" max="5" width="6" style="96" customWidth="1"/>
    <col min="6" max="7" width="6" style="107" customWidth="1"/>
    <col min="8" max="9" width="6" style="123" customWidth="1"/>
    <col min="10" max="10" width="6" style="15" customWidth="1"/>
    <col min="11" max="11" width="6" style="16" customWidth="1"/>
    <col min="12" max="12" width="6" style="111" customWidth="1"/>
    <col min="13" max="13" width="6" style="134" customWidth="1"/>
    <col min="14" max="14" width="7.28515625" style="15" bestFit="1" customWidth="1"/>
    <col min="15" max="15" width="6" style="13" customWidth="1"/>
    <col min="16" max="16" width="7.42578125" style="13" bestFit="1" customWidth="1"/>
    <col min="24" max="16384" width="9.140625" style="3"/>
  </cols>
  <sheetData>
    <row r="1" spans="1:23" x14ac:dyDescent="0.25">
      <c r="A1" s="1" t="s">
        <v>26</v>
      </c>
      <c r="B1" s="1"/>
      <c r="C1" s="1"/>
      <c r="D1" s="86"/>
      <c r="E1" s="86"/>
      <c r="F1" s="97"/>
      <c r="G1" s="97"/>
      <c r="H1" s="112"/>
      <c r="I1" s="112"/>
      <c r="J1" s="1"/>
      <c r="K1" s="1"/>
      <c r="L1" s="108"/>
      <c r="M1" s="108"/>
      <c r="N1" s="36"/>
      <c r="O1" s="1"/>
      <c r="P1" s="1"/>
      <c r="Q1" s="3"/>
      <c r="R1" s="3"/>
      <c r="S1" s="3"/>
      <c r="T1" s="3"/>
      <c r="U1" s="3"/>
      <c r="V1" s="3"/>
      <c r="W1" s="3"/>
    </row>
    <row r="2" spans="1:23" ht="16.5" thickBot="1" x14ac:dyDescent="0.3">
      <c r="A2" s="2"/>
      <c r="B2" s="2"/>
      <c r="C2" s="2"/>
      <c r="D2" s="87"/>
      <c r="E2" s="87"/>
      <c r="F2" s="98"/>
      <c r="G2" s="98"/>
      <c r="H2" s="113"/>
      <c r="I2" s="113"/>
      <c r="J2" s="2"/>
      <c r="K2" s="2"/>
      <c r="L2" s="109"/>
      <c r="M2" s="109"/>
      <c r="N2" s="37"/>
      <c r="O2" s="2"/>
      <c r="P2" s="2"/>
      <c r="Q2" s="3"/>
      <c r="R2" s="3"/>
      <c r="S2" s="3"/>
      <c r="T2" s="3"/>
      <c r="U2" s="3"/>
      <c r="V2" s="3"/>
      <c r="W2" s="3"/>
    </row>
    <row r="3" spans="1:23" ht="17.25" customHeight="1" thickTop="1" x14ac:dyDescent="0.25">
      <c r="A3" s="511" t="s">
        <v>1</v>
      </c>
      <c r="B3" s="513" t="s">
        <v>3</v>
      </c>
      <c r="C3" s="515" t="s">
        <v>50</v>
      </c>
      <c r="D3" s="517" t="s">
        <v>52</v>
      </c>
      <c r="E3" s="518"/>
      <c r="F3" s="519" t="s">
        <v>51</v>
      </c>
      <c r="G3" s="520"/>
      <c r="H3" s="521" t="s">
        <v>54</v>
      </c>
      <c r="I3" s="522"/>
      <c r="J3" s="505" t="s">
        <v>53</v>
      </c>
      <c r="K3" s="506"/>
      <c r="L3" s="507" t="s">
        <v>55</v>
      </c>
      <c r="M3" s="508"/>
      <c r="N3" s="505" t="s">
        <v>20</v>
      </c>
      <c r="O3" s="509"/>
      <c r="P3" s="510"/>
      <c r="Q3" s="3"/>
      <c r="R3" s="3"/>
      <c r="S3" s="3"/>
      <c r="T3" s="3"/>
      <c r="U3" s="3"/>
      <c r="V3" s="3"/>
      <c r="W3" s="3"/>
    </row>
    <row r="4" spans="1:23" ht="16.5" thickBot="1" x14ac:dyDescent="0.3">
      <c r="A4" s="512"/>
      <c r="B4" s="514"/>
      <c r="C4" s="516"/>
      <c r="D4" s="88" t="s">
        <v>0</v>
      </c>
      <c r="E4" s="89" t="s">
        <v>56</v>
      </c>
      <c r="F4" s="99" t="s">
        <v>0</v>
      </c>
      <c r="G4" s="100" t="s">
        <v>56</v>
      </c>
      <c r="H4" s="114" t="s">
        <v>0</v>
      </c>
      <c r="I4" s="115" t="s">
        <v>56</v>
      </c>
      <c r="J4" s="68" t="s">
        <v>0</v>
      </c>
      <c r="K4" s="69" t="s">
        <v>56</v>
      </c>
      <c r="L4" s="124" t="s">
        <v>0</v>
      </c>
      <c r="M4" s="125" t="s">
        <v>56</v>
      </c>
      <c r="N4" s="59" t="s">
        <v>0</v>
      </c>
      <c r="O4" s="58" t="s">
        <v>56</v>
      </c>
      <c r="P4" s="60" t="s">
        <v>29</v>
      </c>
      <c r="Q4" s="3"/>
      <c r="R4" s="3"/>
      <c r="S4" s="3"/>
      <c r="T4" s="3"/>
      <c r="U4" s="3"/>
      <c r="V4" s="3"/>
      <c r="W4" s="3"/>
    </row>
    <row r="5" spans="1:23" s="1" customFormat="1" ht="18" customHeight="1" thickTop="1" x14ac:dyDescent="0.25">
      <c r="A5" s="76" t="str">
        <f>Summary!A6</f>
        <v>I</v>
      </c>
      <c r="B5" s="79" t="str">
        <f>Summary!B6</f>
        <v>Training of Farmers on SRP</v>
      </c>
      <c r="C5" s="82">
        <f>Summary!C6</f>
        <v>35</v>
      </c>
      <c r="D5" s="90">
        <f>SUM('Kampot '!G6,'Kampot '!I6,'Kampot '!K6,'Kampot '!M6,'Kampot '!O6,'Kampot '!Q6,'Kampot '!S6)</f>
        <v>252</v>
      </c>
      <c r="E5" s="91">
        <f>SUM('Kampot '!H6,'Kampot '!J6,'Kampot '!L6,'Kampot '!N6,'Kampot '!P6,'Kampot '!R6,'Kampot '!T6)</f>
        <v>0</v>
      </c>
      <c r="F5" s="101">
        <f>SUM(Takeo!G6,Takeo!I6,Takeo!K6,Takeo!M6,Takeo!O6,Takeo!Q6,Takeo!S6)</f>
        <v>252</v>
      </c>
      <c r="G5" s="102">
        <f>SUM(Takeo!H6,Takeo!J6,Takeo!L6,Takeo!N6,Takeo!P6,Takeo!R6,Takeo!T6)</f>
        <v>0</v>
      </c>
      <c r="H5" s="116">
        <f>SUM('Tbong Khmum'!G6,'Tbong Khmum'!I6,'Tbong Khmum'!K6,'Tbong Khmum'!M6,'Tbong Khmum'!O6,'Tbong Khmum'!Q6,'Tbong Khmum'!S6)</f>
        <v>224</v>
      </c>
      <c r="I5" s="117">
        <f>SUM('Tbong Khmum'!H6,'Tbong Khmum'!J6,'Tbong Khmum'!L6,'Tbong Khmum'!N6,'Tbong Khmum'!P6,'Tbong Khmum'!R6,'Tbong Khmum'!T6)</f>
        <v>0</v>
      </c>
      <c r="J5" s="70">
        <f>SUM('Kampong Cham'!G6,'Kampong Cham'!I6,'Kampong Cham'!K6,'Kampong Cham'!M6,'Kampong Cham'!O6,'Kampong Cham'!Q6,'Kampong Cham'!S6)</f>
        <v>252</v>
      </c>
      <c r="K5" s="71">
        <f>SUM('Kampong Cham'!H6,'Kampong Cham'!J6,'Kampong Cham'!L6,'Kampong Cham'!N6,'Kampong Cham'!P6,'Kampong Cham'!R6,'Kampong Cham'!T6)</f>
        <v>0</v>
      </c>
      <c r="L5" s="126">
        <f>Summary!R6</f>
        <v>0</v>
      </c>
      <c r="M5" s="127">
        <f>Summary!S6</f>
        <v>0</v>
      </c>
      <c r="N5" s="61">
        <f>SUM(D5,F5,H5,J5,L5)</f>
        <v>980</v>
      </c>
      <c r="O5" s="51">
        <f>SUM(E5,G5,I5,K5,M5)</f>
        <v>0</v>
      </c>
      <c r="P5" s="62">
        <f>O5/N5</f>
        <v>0</v>
      </c>
    </row>
    <row r="6" spans="1:23" s="1" customFormat="1" ht="18" customHeight="1" x14ac:dyDescent="0.25">
      <c r="A6" s="77" t="str">
        <f>Summary!A7</f>
        <v>II</v>
      </c>
      <c r="B6" s="80" t="str">
        <f>Summary!B7</f>
        <v>Training of Farmers on CSA</v>
      </c>
      <c r="C6" s="83">
        <f>Summary!C7</f>
        <v>20</v>
      </c>
      <c r="D6" s="90">
        <f>SUM('Kampot '!G16,'Kampot '!I16,'Kampot '!K16,'Kampot '!M16,'Kampot '!O16,'Kampot '!Q16,'Kampot '!S16)</f>
        <v>140</v>
      </c>
      <c r="E6" s="91">
        <f>SUM('Kampot '!H16,'Kampot '!J16,'Kampot '!L16,'Kampot '!N16,'Kampot '!P16,'Kampot '!R16,'Kampot '!T16)</f>
        <v>0</v>
      </c>
      <c r="F6" s="101">
        <f>SUM(Takeo!G16,Takeo!I16,Takeo!K16,Takeo!M16,Takeo!O16,Takeo!Q16,Takeo!S16)</f>
        <v>140</v>
      </c>
      <c r="G6" s="102">
        <f>SUM(Takeo!H16,Takeo!J16,Takeo!L16,Takeo!N16,Takeo!P16,Takeo!R16,Takeo!T16)</f>
        <v>0</v>
      </c>
      <c r="H6" s="116">
        <f>SUM('Tbong Khmum'!G15,'Tbong Khmum'!I15,'Tbong Khmum'!K15,'Tbong Khmum'!M15,'Tbong Khmum'!O15,'Tbong Khmum'!Q15,'Tbong Khmum'!S15)</f>
        <v>140</v>
      </c>
      <c r="I6" s="117">
        <f>SUM('Tbong Khmum'!H15,'Tbong Khmum'!J15,'Tbong Khmum'!L15,'Tbong Khmum'!N15,'Tbong Khmum'!P15,'Tbong Khmum'!R15,'Tbong Khmum'!T15)</f>
        <v>0</v>
      </c>
      <c r="J6" s="70">
        <f>SUM('Kampong Cham'!G16,'Kampong Cham'!I16,'Kampong Cham'!K16,'Kampong Cham'!M16,'Kampong Cham'!O16,'Kampong Cham'!Q16,'Kampong Cham'!S16)</f>
        <v>140</v>
      </c>
      <c r="K6" s="71">
        <f>SUM('Kampong Cham'!H16,'Kampong Cham'!J16,'Kampong Cham'!L16,'Kampong Cham'!N16,'Kampong Cham'!P16,'Kampong Cham'!R16,'Kampong Cham'!T16)</f>
        <v>0</v>
      </c>
      <c r="L6" s="128">
        <f>Summary!R7</f>
        <v>0</v>
      </c>
      <c r="M6" s="129">
        <f>Summary!S7</f>
        <v>0</v>
      </c>
      <c r="N6" s="61">
        <f t="shared" ref="N6:O9" si="0">SUM(D6,F6,H6,J6,L6)</f>
        <v>560</v>
      </c>
      <c r="O6" s="51">
        <f t="shared" si="0"/>
        <v>0</v>
      </c>
      <c r="P6" s="62">
        <f>O6/N6</f>
        <v>0</v>
      </c>
    </row>
    <row r="7" spans="1:23" s="1" customFormat="1" ht="18" customHeight="1" x14ac:dyDescent="0.25">
      <c r="A7" s="77" t="str">
        <f>Summary!A8</f>
        <v>III</v>
      </c>
      <c r="B7" s="80" t="str">
        <f>Summary!B8</f>
        <v>Training of Farmers on Farm Mechanization</v>
      </c>
      <c r="C7" s="83">
        <f>Summary!C8</f>
        <v>20</v>
      </c>
      <c r="D7" s="90">
        <f>SUM('Kampot '!G22,'Kampot '!I22,'Kampot '!K22,'Kampot '!M22,'Kampot '!O22,'Kampot '!Q22,'Kampot '!S22)</f>
        <v>140</v>
      </c>
      <c r="E7" s="91">
        <f>SUM('Kampot '!H22,'Kampot '!J22,'Kampot '!L22,'Kampot '!N22,'Kampot '!P22,'Kampot '!R22,'Kampot '!T22)</f>
        <v>0</v>
      </c>
      <c r="F7" s="101">
        <f>SUM(Takeo!G22,Takeo!I22,Takeo!K22,Takeo!M22,Takeo!O22,Takeo!Q22,Takeo!S22)</f>
        <v>140</v>
      </c>
      <c r="G7" s="102">
        <f>SUM(Takeo!H22,Takeo!J22,Takeo!L22,Takeo!N22,Takeo!P22,Takeo!R22,Takeo!T22)</f>
        <v>0</v>
      </c>
      <c r="H7" s="116">
        <f>SUM('Tbong Khmum'!G21,'Tbong Khmum'!I21,'Tbong Khmum'!K21,'Tbong Khmum'!M21,'Tbong Khmum'!O21,'Tbong Khmum'!Q21,'Tbong Khmum'!S21)</f>
        <v>140</v>
      </c>
      <c r="I7" s="117">
        <f>SUM('Tbong Khmum'!H21,'Tbong Khmum'!J21,'Tbong Khmum'!L21,'Tbong Khmum'!N21,'Tbong Khmum'!P21,'Tbong Khmum'!R21,'Tbong Khmum'!T21)</f>
        <v>0</v>
      </c>
      <c r="J7" s="70">
        <f>SUM('Kampong Cham'!G22,'Kampong Cham'!I22,'Kampong Cham'!K22,'Kampong Cham'!M22,'Kampong Cham'!O22,'Kampong Cham'!Q22,'Kampong Cham'!S22)</f>
        <v>140</v>
      </c>
      <c r="K7" s="71">
        <f>SUM('Kampong Cham'!H22,'Kampong Cham'!J22,'Kampong Cham'!L22,'Kampong Cham'!N22,'Kampong Cham'!P22,'Kampong Cham'!R22,'Kampong Cham'!T22)</f>
        <v>0</v>
      </c>
      <c r="L7" s="128">
        <f>Summary!R8</f>
        <v>0</v>
      </c>
      <c r="M7" s="129">
        <f>Summary!S8</f>
        <v>0</v>
      </c>
      <c r="N7" s="61">
        <f t="shared" si="0"/>
        <v>560</v>
      </c>
      <c r="O7" s="51">
        <f t="shared" si="0"/>
        <v>0</v>
      </c>
      <c r="P7" s="62">
        <f>O7/N7</f>
        <v>0</v>
      </c>
    </row>
    <row r="8" spans="1:23" s="1" customFormat="1" ht="18" customHeight="1" x14ac:dyDescent="0.25">
      <c r="A8" s="77" t="str">
        <f>Summary!A9</f>
        <v>IV</v>
      </c>
      <c r="B8" s="80" t="str">
        <f>Summary!B9</f>
        <v>Training of Farmers on CAMGAP</v>
      </c>
      <c r="C8" s="83">
        <f>Summary!C9</f>
        <v>10</v>
      </c>
      <c r="D8" s="90">
        <f>SUM('Kampot '!G28,'Kampot '!I28,'Kampot '!K28,'Kampot '!M28,'Kampot '!O28,'Kampot '!Q28,'Kampot '!S28)</f>
        <v>60</v>
      </c>
      <c r="E8" s="91">
        <f>SUM('Kampot '!H28,'Kampot '!J28,'Kampot '!L28,'Kampot '!N28,'Kampot '!P28,'Kampot '!R28,'Kampot '!T28)</f>
        <v>0</v>
      </c>
      <c r="F8" s="101">
        <f>SUM(Takeo!G28,Takeo!I28,Takeo!K28,Takeo!M28,Takeo!O28,Takeo!Q28,Takeo!S28)</f>
        <v>90</v>
      </c>
      <c r="G8" s="102">
        <f>SUM(Takeo!H28,Takeo!J28,Takeo!L28,Takeo!N28,Takeo!P28,Takeo!R28,Takeo!T28)</f>
        <v>0</v>
      </c>
      <c r="H8" s="116">
        <f>SUM('Tbong Khmum'!G27,'Tbong Khmum'!I27,'Tbong Khmum'!K27,'Tbong Khmum'!M27,'Tbong Khmum'!O27,'Tbong Khmum'!Q27,'Tbong Khmum'!S27)</f>
        <v>90</v>
      </c>
      <c r="I8" s="117">
        <f>SUM('Tbong Khmum'!H27,'Tbong Khmum'!J27,'Tbong Khmum'!L27,'Tbong Khmum'!N27,'Tbong Khmum'!P27,'Tbong Khmum'!R27,'Tbong Khmum'!T27)</f>
        <v>0</v>
      </c>
      <c r="J8" s="70">
        <f>SUM('Kampong Cham'!G28,'Kampong Cham'!I28,'Kampong Cham'!K28,'Kampong Cham'!M28,'Kampong Cham'!O28,'Kampong Cham'!Q28,'Kampong Cham'!S28)</f>
        <v>60</v>
      </c>
      <c r="K8" s="71">
        <f>SUM('Kampong Cham'!H28,'Kampong Cham'!J28,'Kampong Cham'!L28,'Kampong Cham'!N28,'Kampong Cham'!P28,'Kampong Cham'!R28,'Kampong Cham'!T28)</f>
        <v>0</v>
      </c>
      <c r="L8" s="128">
        <f>Summary!R9</f>
        <v>0</v>
      </c>
      <c r="M8" s="129">
        <f>Summary!S9</f>
        <v>0</v>
      </c>
      <c r="N8" s="61">
        <f t="shared" si="0"/>
        <v>300</v>
      </c>
      <c r="O8" s="51">
        <f t="shared" si="0"/>
        <v>0</v>
      </c>
      <c r="P8" s="62">
        <f>O8/N8</f>
        <v>0</v>
      </c>
    </row>
    <row r="9" spans="1:23" s="1" customFormat="1" ht="18" customHeight="1" thickBot="1" x14ac:dyDescent="0.3">
      <c r="A9" s="78" t="str">
        <f>Summary!A10</f>
        <v>V</v>
      </c>
      <c r="B9" s="81" t="str">
        <f>Summary!B10</f>
        <v>Training of Cooperatives ( ACs Boards)</v>
      </c>
      <c r="C9" s="84">
        <f>Summary!C10</f>
        <v>10</v>
      </c>
      <c r="D9" s="92">
        <f>SUM('Kampot '!G31,'Kampot '!I31,'Kampot '!K31,'Kampot '!M31,'Kampot '!O31,'Kampot '!Q31,'Kampot '!S31)</f>
        <v>46</v>
      </c>
      <c r="E9" s="93">
        <f>SUM('Kampot '!H31,'Kampot '!J31,'Kampot '!L31,'Kampot '!N31,'Kampot '!P31,'Kampot '!R31,'Kampot '!T31)</f>
        <v>0</v>
      </c>
      <c r="F9" s="103">
        <f>SUM(Takeo!G32,Takeo!I32,Takeo!K32,Takeo!M32,Takeo!O32,Takeo!Q32,Takeo!S32)</f>
        <v>92</v>
      </c>
      <c r="G9" s="104">
        <f>SUM(Takeo!H32,Takeo!J32,Takeo!L32,Takeo!N32,Takeo!P32,Takeo!R32,Takeo!T32)</f>
        <v>0</v>
      </c>
      <c r="H9" s="118">
        <f>SUM('Tbong Khmum'!G31,'Tbong Khmum'!I31,'Tbong Khmum'!K31,'Tbong Khmum'!M31,'Tbong Khmum'!O31,'Tbong Khmum'!Q31,'Tbong Khmum'!S31)</f>
        <v>46</v>
      </c>
      <c r="I9" s="119">
        <f>SUM('Tbong Khmum'!H31,'Tbong Khmum'!J31,'Tbong Khmum'!L31,'Tbong Khmum'!N31,'Tbong Khmum'!P31,'Tbong Khmum'!R31,'Tbong Khmum'!T31)</f>
        <v>0</v>
      </c>
      <c r="J9" s="72">
        <f>SUM('Kampong Cham'!G31,'Kampong Cham'!I31,'Kampong Cham'!K31,'Kampong Cham'!M31,'Kampong Cham'!O31,'Kampong Cham'!Q31,'Kampong Cham'!S31)</f>
        <v>46</v>
      </c>
      <c r="K9" s="73">
        <f>SUM('Kampong Cham'!H31,'Kampong Cham'!J31,'Kampong Cham'!L31,'Kampong Cham'!N31,'Kampong Cham'!P31,'Kampong Cham'!R31,'Kampong Cham'!T31)</f>
        <v>0</v>
      </c>
      <c r="L9" s="130">
        <f>Summary!R10</f>
        <v>0</v>
      </c>
      <c r="M9" s="131">
        <f>Summary!S10</f>
        <v>0</v>
      </c>
      <c r="N9" s="63">
        <f t="shared" si="0"/>
        <v>230</v>
      </c>
      <c r="O9" s="56">
        <f t="shared" si="0"/>
        <v>0</v>
      </c>
      <c r="P9" s="64">
        <f>O9/N9</f>
        <v>0</v>
      </c>
    </row>
    <row r="10" spans="1:23" s="22" customFormat="1" ht="21" customHeight="1" thickTop="1" thickBot="1" x14ac:dyDescent="0.3">
      <c r="A10" s="74"/>
      <c r="B10" s="67" t="str">
        <f>Summary!B11</f>
        <v xml:space="preserve">Total </v>
      </c>
      <c r="C10" s="85">
        <f>SUM(C5:C9)</f>
        <v>95</v>
      </c>
      <c r="D10" s="94">
        <f t="shared" ref="D10:M10" si="1">SUM(D5,D6,D7,D8,D9)</f>
        <v>638</v>
      </c>
      <c r="E10" s="95">
        <f t="shared" si="1"/>
        <v>0</v>
      </c>
      <c r="F10" s="105">
        <f t="shared" si="1"/>
        <v>714</v>
      </c>
      <c r="G10" s="106">
        <f t="shared" si="1"/>
        <v>0</v>
      </c>
      <c r="H10" s="120">
        <f t="shared" si="1"/>
        <v>640</v>
      </c>
      <c r="I10" s="121">
        <f t="shared" si="1"/>
        <v>0</v>
      </c>
      <c r="J10" s="74">
        <f t="shared" si="1"/>
        <v>638</v>
      </c>
      <c r="K10" s="75">
        <f t="shared" si="1"/>
        <v>0</v>
      </c>
      <c r="L10" s="132">
        <f t="shared" si="1"/>
        <v>0</v>
      </c>
      <c r="M10" s="133">
        <f t="shared" si="1"/>
        <v>0</v>
      </c>
      <c r="N10" s="65">
        <f>SUM(N5:N9)</f>
        <v>2630</v>
      </c>
      <c r="O10" s="57">
        <f>SUM(O5:O9)</f>
        <v>0</v>
      </c>
      <c r="P10" s="66"/>
    </row>
    <row r="11" spans="1:23" ht="16.5" thickTop="1" x14ac:dyDescent="0.25">
      <c r="H11" s="122"/>
      <c r="I11" s="122"/>
      <c r="J11" s="13"/>
      <c r="K11" s="13"/>
      <c r="L11" s="110"/>
      <c r="M11" s="110"/>
      <c r="Q11" s="3"/>
      <c r="R11" s="3"/>
      <c r="S11" s="3"/>
      <c r="T11" s="3"/>
      <c r="U11" s="3"/>
      <c r="V11" s="3"/>
      <c r="W11" s="3"/>
    </row>
    <row r="18" spans="1:23" x14ac:dyDescent="0.25">
      <c r="N18" s="36"/>
      <c r="Q18" s="3"/>
      <c r="R18" s="3"/>
      <c r="S18" s="3"/>
      <c r="T18" s="3"/>
      <c r="U18" s="3"/>
      <c r="V18" s="3"/>
      <c r="W18" s="3"/>
    </row>
    <row r="19" spans="1:23" s="18" customFormat="1" x14ac:dyDescent="0.25">
      <c r="A19" s="14"/>
      <c r="B19" s="3"/>
      <c r="C19" s="3"/>
      <c r="D19" s="96"/>
      <c r="E19" s="96"/>
      <c r="F19" s="107"/>
      <c r="G19" s="107"/>
      <c r="H19" s="123"/>
      <c r="I19" s="123"/>
      <c r="K19" s="16"/>
      <c r="L19" s="135"/>
      <c r="M19" s="134"/>
      <c r="N19" s="15"/>
      <c r="O19" s="13"/>
      <c r="P19" s="13"/>
    </row>
  </sheetData>
  <mergeCells count="9">
    <mergeCell ref="J3:K3"/>
    <mergeCell ref="L3:M3"/>
    <mergeCell ref="N3:P3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I11"/>
  <sheetViews>
    <sheetView zoomScale="130" zoomScaleNormal="130" workbookViewId="0">
      <selection activeCell="D14" sqref="D14"/>
    </sheetView>
  </sheetViews>
  <sheetFormatPr defaultColWidth="9.140625" defaultRowHeight="16.5" x14ac:dyDescent="0.3"/>
  <cols>
    <col min="1" max="1" width="5.42578125" style="227" customWidth="1"/>
    <col min="2" max="2" width="39.85546875" style="227" bestFit="1" customWidth="1"/>
    <col min="3" max="3" width="13.28515625" style="227" customWidth="1"/>
    <col min="4" max="4" width="11.5703125" style="227" customWidth="1"/>
    <col min="5" max="8" width="9.140625" style="227"/>
    <col min="9" max="9" width="19.7109375" style="227" customWidth="1"/>
    <col min="10" max="16384" width="9.140625" style="227"/>
  </cols>
  <sheetData>
    <row r="1" spans="1:9" s="228" customFormat="1" ht="17.25" thickBot="1" x14ac:dyDescent="0.35">
      <c r="A1" s="229" t="s">
        <v>76</v>
      </c>
      <c r="B1" s="229"/>
      <c r="C1" s="229"/>
      <c r="D1" s="229"/>
      <c r="E1" s="229"/>
      <c r="F1" s="229"/>
      <c r="G1" s="229"/>
      <c r="H1" s="229" t="s">
        <v>83</v>
      </c>
    </row>
    <row r="2" spans="1:9" ht="17.25" customHeight="1" thickTop="1" x14ac:dyDescent="0.3">
      <c r="A2" s="493" t="s">
        <v>1</v>
      </c>
      <c r="B2" s="528" t="s">
        <v>3</v>
      </c>
      <c r="C2" s="523" t="s">
        <v>82</v>
      </c>
      <c r="D2" s="524"/>
      <c r="E2" s="530" t="s">
        <v>79</v>
      </c>
      <c r="F2" s="496"/>
      <c r="G2" s="496"/>
      <c r="H2" s="531"/>
      <c r="I2" s="525" t="s">
        <v>81</v>
      </c>
    </row>
    <row r="3" spans="1:9" x14ac:dyDescent="0.3">
      <c r="A3" s="494"/>
      <c r="B3" s="528"/>
      <c r="C3" s="536" t="s">
        <v>77</v>
      </c>
      <c r="D3" s="538" t="s">
        <v>78</v>
      </c>
      <c r="E3" s="532" t="s">
        <v>77</v>
      </c>
      <c r="F3" s="533"/>
      <c r="G3" s="534" t="s">
        <v>78</v>
      </c>
      <c r="H3" s="535"/>
      <c r="I3" s="526"/>
    </row>
    <row r="4" spans="1:9" ht="17.25" thickBot="1" x14ac:dyDescent="0.35">
      <c r="A4" s="495"/>
      <c r="B4" s="529"/>
      <c r="C4" s="537"/>
      <c r="D4" s="539"/>
      <c r="E4" s="231" t="s">
        <v>0</v>
      </c>
      <c r="F4" s="5" t="s">
        <v>80</v>
      </c>
      <c r="G4" s="4" t="s">
        <v>0</v>
      </c>
      <c r="H4" s="232" t="s">
        <v>80</v>
      </c>
      <c r="I4" s="527"/>
    </row>
    <row r="5" spans="1:9" ht="17.25" thickTop="1" x14ac:dyDescent="0.3">
      <c r="A5" s="52">
        <v>1</v>
      </c>
      <c r="B5" s="80" t="s">
        <v>41</v>
      </c>
      <c r="C5" s="239"/>
      <c r="D5" s="240"/>
      <c r="E5" s="233"/>
      <c r="F5" s="54"/>
      <c r="G5" s="54"/>
      <c r="H5" s="234"/>
      <c r="I5" s="245"/>
    </row>
    <row r="6" spans="1:9" x14ac:dyDescent="0.3">
      <c r="A6" s="10">
        <v>2</v>
      </c>
      <c r="B6" s="80" t="s">
        <v>38</v>
      </c>
      <c r="C6" s="241"/>
      <c r="D6" s="242"/>
      <c r="E6" s="235"/>
      <c r="F6" s="55"/>
      <c r="G6" s="55"/>
      <c r="H6" s="236"/>
      <c r="I6" s="246"/>
    </row>
    <row r="7" spans="1:9" x14ac:dyDescent="0.3">
      <c r="A7" s="10">
        <v>3</v>
      </c>
      <c r="B7" s="80" t="s">
        <v>39</v>
      </c>
      <c r="C7" s="241"/>
      <c r="D7" s="242"/>
      <c r="E7" s="235"/>
      <c r="F7" s="55"/>
      <c r="G7" s="55"/>
      <c r="H7" s="236"/>
      <c r="I7" s="246"/>
    </row>
    <row r="8" spans="1:9" x14ac:dyDescent="0.3">
      <c r="A8" s="10">
        <v>4</v>
      </c>
      <c r="B8" s="80" t="s">
        <v>40</v>
      </c>
      <c r="C8" s="241"/>
      <c r="D8" s="242"/>
      <c r="E8" s="235"/>
      <c r="F8" s="55"/>
      <c r="G8" s="55"/>
      <c r="H8" s="236"/>
      <c r="I8" s="246"/>
    </row>
    <row r="9" spans="1:9" x14ac:dyDescent="0.3">
      <c r="A9" s="10">
        <v>5</v>
      </c>
      <c r="B9" s="80" t="s">
        <v>57</v>
      </c>
      <c r="C9" s="241"/>
      <c r="D9" s="242"/>
      <c r="E9" s="235"/>
      <c r="F9" s="55"/>
      <c r="G9" s="55"/>
      <c r="H9" s="236"/>
      <c r="I9" s="246"/>
    </row>
    <row r="10" spans="1:9" ht="17.25" thickBot="1" x14ac:dyDescent="0.35">
      <c r="A10" s="32"/>
      <c r="B10" s="230" t="s">
        <v>28</v>
      </c>
      <c r="C10" s="243">
        <f>SUM(C5:C9)</f>
        <v>0</v>
      </c>
      <c r="D10" s="244">
        <f>SUM(D5:D9)</f>
        <v>0</v>
      </c>
      <c r="E10" s="237">
        <f>SUM(E5:E9)</f>
        <v>0</v>
      </c>
      <c r="F10" s="45">
        <f>SUM(F5:F9)</f>
        <v>0</v>
      </c>
      <c r="G10" s="45">
        <f>SUM(G5:G9)</f>
        <v>0</v>
      </c>
      <c r="H10" s="238">
        <f>SUM(H5:H8)</f>
        <v>0</v>
      </c>
      <c r="I10" s="247"/>
    </row>
    <row r="11" spans="1:9" ht="17.25" thickTop="1" x14ac:dyDescent="0.3"/>
  </sheetData>
  <mergeCells count="9">
    <mergeCell ref="C2:D2"/>
    <mergeCell ref="I2:I4"/>
    <mergeCell ref="A2:A4"/>
    <mergeCell ref="B2:B4"/>
    <mergeCell ref="E2:H2"/>
    <mergeCell ref="E3:F3"/>
    <mergeCell ref="G3:H3"/>
    <mergeCell ref="C3:C4"/>
    <mergeCell ref="D3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GO118"/>
  <sheetViews>
    <sheetView showGridLines="0" topLeftCell="A2" zoomScale="80" zoomScaleNormal="80" workbookViewId="0">
      <pane xSplit="3" ySplit="4" topLeftCell="D66" activePane="bottomRight" state="frozen"/>
      <selection activeCell="D14" sqref="D14"/>
      <selection pane="topRight" activeCell="D14" sqref="D14"/>
      <selection pane="bottomLeft" activeCell="D14" sqref="D14"/>
      <selection pane="bottomRight" activeCell="P71" sqref="P71"/>
    </sheetView>
  </sheetViews>
  <sheetFormatPr defaultColWidth="9.140625" defaultRowHeight="16.5" x14ac:dyDescent="0.3"/>
  <cols>
    <col min="1" max="1" width="2.7109375" style="140" customWidth="1"/>
    <col min="2" max="2" width="6" style="155" customWidth="1"/>
    <col min="3" max="3" width="59.28515625" style="147" customWidth="1"/>
    <col min="4" max="4" width="14" style="147" customWidth="1"/>
    <col min="5" max="5" width="14" style="155" customWidth="1"/>
    <col min="6" max="6" width="40.5703125" style="155" customWidth="1"/>
    <col min="7" max="7" width="6" style="226" customWidth="1"/>
    <col min="8" max="8" width="6.85546875" style="156" customWidth="1"/>
    <col min="9" max="9" width="6" style="226" customWidth="1"/>
    <col min="10" max="10" width="6" style="156" customWidth="1"/>
    <col min="11" max="11" width="6.7109375" style="226" customWidth="1"/>
    <col min="12" max="12" width="6.7109375" style="156" customWidth="1"/>
    <col min="13" max="13" width="6.7109375" style="226" customWidth="1"/>
    <col min="14" max="14" width="6.7109375" style="156" customWidth="1"/>
    <col min="15" max="15" width="6.7109375" style="226" customWidth="1"/>
    <col min="16" max="16" width="6.7109375" style="156" customWidth="1"/>
    <col min="17" max="20" width="7.42578125" style="156" customWidth="1"/>
    <col min="21" max="21" width="7.42578125" style="226" customWidth="1"/>
    <col min="22" max="24" width="7.42578125" style="156" customWidth="1"/>
    <col min="25" max="25" width="6.7109375" style="226" customWidth="1"/>
    <col min="26" max="26" width="6.5703125" style="156" customWidth="1"/>
    <col min="27" max="27" width="7.7109375" style="157" customWidth="1"/>
    <col min="28" max="28" width="6" style="155" customWidth="1"/>
    <col min="29" max="29" width="7.5703125" style="147" bestFit="1" customWidth="1"/>
    <col min="30" max="197" width="9.140625" style="147"/>
    <col min="198" max="16384" width="9.140625" style="140"/>
  </cols>
  <sheetData>
    <row r="1" spans="1:197" x14ac:dyDescent="0.3">
      <c r="E1" s="147"/>
      <c r="F1" s="147"/>
      <c r="G1" s="167"/>
      <c r="H1" s="168"/>
      <c r="I1" s="167"/>
      <c r="J1" s="168"/>
      <c r="K1" s="167"/>
      <c r="L1" s="168"/>
      <c r="M1" s="167"/>
      <c r="N1" s="168"/>
      <c r="O1" s="167"/>
      <c r="P1" s="168"/>
      <c r="Q1" s="168"/>
      <c r="R1" s="168"/>
      <c r="S1" s="168"/>
      <c r="T1" s="168"/>
      <c r="U1" s="167"/>
      <c r="V1" s="168"/>
      <c r="W1" s="168"/>
      <c r="X1" s="168"/>
      <c r="Y1" s="167"/>
      <c r="Z1" s="168"/>
    </row>
    <row r="2" spans="1:197" ht="24" thickBot="1" x14ac:dyDescent="0.35">
      <c r="A2" s="136" t="s">
        <v>157</v>
      </c>
      <c r="B2" s="138"/>
      <c r="C2" s="137"/>
      <c r="D2" s="137"/>
      <c r="E2" s="137"/>
      <c r="F2" s="137"/>
      <c r="G2" s="169"/>
      <c r="H2" s="170"/>
      <c r="I2" s="169"/>
      <c r="J2" s="170"/>
      <c r="K2" s="169"/>
      <c r="L2" s="170"/>
      <c r="M2" s="169"/>
      <c r="N2" s="170"/>
      <c r="O2" s="169"/>
      <c r="P2" s="170"/>
      <c r="Q2" s="170"/>
      <c r="R2" s="170"/>
      <c r="S2" s="170"/>
      <c r="T2" s="170"/>
      <c r="U2" s="169"/>
      <c r="V2" s="170"/>
      <c r="W2" s="170"/>
      <c r="X2" s="170"/>
      <c r="Y2" s="169"/>
      <c r="Z2" s="170"/>
      <c r="AA2" s="139"/>
      <c r="AB2" s="138"/>
      <c r="AC2" s="137"/>
    </row>
    <row r="3" spans="1:197" s="349" customFormat="1" ht="23.45" customHeight="1" thickTop="1" x14ac:dyDescent="0.65">
      <c r="A3" s="562" t="s">
        <v>60</v>
      </c>
      <c r="B3" s="563"/>
      <c r="C3" s="566" t="s">
        <v>61</v>
      </c>
      <c r="D3" s="567" t="s">
        <v>62</v>
      </c>
      <c r="E3" s="550"/>
      <c r="F3" s="568" t="s">
        <v>66</v>
      </c>
      <c r="G3" s="540" t="s">
        <v>67</v>
      </c>
      <c r="H3" s="544"/>
      <c r="I3" s="544"/>
      <c r="J3" s="541"/>
      <c r="K3" s="540" t="s">
        <v>68</v>
      </c>
      <c r="L3" s="541"/>
      <c r="M3" s="540" t="s">
        <v>71</v>
      </c>
      <c r="N3" s="541"/>
      <c r="O3" s="542" t="s">
        <v>72</v>
      </c>
      <c r="P3" s="543"/>
      <c r="Q3" s="544" t="s">
        <v>95</v>
      </c>
      <c r="R3" s="544"/>
      <c r="S3" s="544"/>
      <c r="T3" s="544"/>
      <c r="U3" s="544"/>
      <c r="V3" s="544"/>
      <c r="W3" s="544"/>
      <c r="X3" s="541"/>
      <c r="Y3" s="545" t="s">
        <v>103</v>
      </c>
      <c r="Z3" s="546"/>
      <c r="AA3" s="549" t="s">
        <v>65</v>
      </c>
      <c r="AB3" s="549"/>
      <c r="AC3" s="550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</row>
    <row r="4" spans="1:197" s="349" customFormat="1" ht="47.25" customHeight="1" x14ac:dyDescent="0.65">
      <c r="A4" s="564"/>
      <c r="B4" s="565"/>
      <c r="C4" s="556"/>
      <c r="D4" s="571" t="s">
        <v>63</v>
      </c>
      <c r="E4" s="573" t="s">
        <v>64</v>
      </c>
      <c r="F4" s="569"/>
      <c r="G4" s="575" t="s">
        <v>7</v>
      </c>
      <c r="H4" s="576"/>
      <c r="I4" s="575" t="s">
        <v>276</v>
      </c>
      <c r="J4" s="577"/>
      <c r="K4" s="578" t="s">
        <v>17</v>
      </c>
      <c r="L4" s="579"/>
      <c r="M4" s="557" t="s">
        <v>101</v>
      </c>
      <c r="N4" s="558"/>
      <c r="O4" s="557" t="s">
        <v>74</v>
      </c>
      <c r="P4" s="558"/>
      <c r="Q4" s="559" t="s">
        <v>97</v>
      </c>
      <c r="R4" s="560"/>
      <c r="S4" s="559" t="s">
        <v>98</v>
      </c>
      <c r="T4" s="560"/>
      <c r="U4" s="559" t="s">
        <v>99</v>
      </c>
      <c r="V4" s="561"/>
      <c r="W4" s="559" t="s">
        <v>100</v>
      </c>
      <c r="X4" s="560"/>
      <c r="Y4" s="547"/>
      <c r="Z4" s="548"/>
      <c r="AA4" s="551" t="s">
        <v>69</v>
      </c>
      <c r="AB4" s="553" t="s">
        <v>70</v>
      </c>
      <c r="AC4" s="555" t="s">
        <v>73</v>
      </c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</row>
    <row r="5" spans="1:197" s="349" customFormat="1" ht="26.25" customHeight="1" x14ac:dyDescent="0.65">
      <c r="A5" s="564"/>
      <c r="B5" s="565"/>
      <c r="C5" s="556"/>
      <c r="D5" s="572"/>
      <c r="E5" s="574"/>
      <c r="F5" s="570"/>
      <c r="G5" s="350" t="s">
        <v>69</v>
      </c>
      <c r="H5" s="351" t="s">
        <v>70</v>
      </c>
      <c r="I5" s="350" t="s">
        <v>69</v>
      </c>
      <c r="J5" s="352" t="s">
        <v>70</v>
      </c>
      <c r="K5" s="353" t="s">
        <v>69</v>
      </c>
      <c r="L5" s="351" t="s">
        <v>70</v>
      </c>
      <c r="M5" s="350" t="s">
        <v>69</v>
      </c>
      <c r="N5" s="354" t="s">
        <v>70</v>
      </c>
      <c r="O5" s="353" t="s">
        <v>69</v>
      </c>
      <c r="P5" s="352" t="s">
        <v>70</v>
      </c>
      <c r="Q5" s="350" t="s">
        <v>69</v>
      </c>
      <c r="R5" s="352" t="s">
        <v>70</v>
      </c>
      <c r="S5" s="350" t="s">
        <v>69</v>
      </c>
      <c r="T5" s="352" t="s">
        <v>70</v>
      </c>
      <c r="U5" s="355" t="s">
        <v>69</v>
      </c>
      <c r="V5" s="356" t="s">
        <v>70</v>
      </c>
      <c r="W5" s="355" t="s">
        <v>69</v>
      </c>
      <c r="X5" s="352" t="s">
        <v>70</v>
      </c>
      <c r="Y5" s="350" t="s">
        <v>69</v>
      </c>
      <c r="Z5" s="352" t="s">
        <v>70</v>
      </c>
      <c r="AA5" s="552"/>
      <c r="AB5" s="554"/>
      <c r="AC5" s="556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</row>
    <row r="6" spans="1:197" s="159" customFormat="1" ht="23.45" customHeight="1" thickBot="1" x14ac:dyDescent="0.7">
      <c r="B6" s="304">
        <v>1</v>
      </c>
      <c r="C6" s="324" t="s">
        <v>102</v>
      </c>
      <c r="D6" s="296"/>
      <c r="E6" s="297"/>
      <c r="F6" s="315"/>
      <c r="G6" s="299">
        <f t="shared" ref="G6:Z6" si="0">SUM(G7:G31)</f>
        <v>0</v>
      </c>
      <c r="H6" s="300">
        <f t="shared" si="0"/>
        <v>0</v>
      </c>
      <c r="I6" s="301">
        <f t="shared" si="0"/>
        <v>0</v>
      </c>
      <c r="J6" s="298">
        <f t="shared" si="0"/>
        <v>0</v>
      </c>
      <c r="K6" s="301">
        <f t="shared" si="0"/>
        <v>30</v>
      </c>
      <c r="L6" s="300">
        <f t="shared" si="0"/>
        <v>20</v>
      </c>
      <c r="M6" s="301">
        <f t="shared" si="0"/>
        <v>0</v>
      </c>
      <c r="N6" s="298">
        <f t="shared" si="0"/>
        <v>0</v>
      </c>
      <c r="O6" s="299">
        <f t="shared" si="0"/>
        <v>11</v>
      </c>
      <c r="P6" s="316">
        <f t="shared" si="0"/>
        <v>0</v>
      </c>
      <c r="Q6" s="301">
        <f t="shared" si="0"/>
        <v>37</v>
      </c>
      <c r="R6" s="316">
        <f t="shared" si="0"/>
        <v>23</v>
      </c>
      <c r="S6" s="301">
        <f t="shared" si="0"/>
        <v>15</v>
      </c>
      <c r="T6" s="316">
        <f t="shared" si="0"/>
        <v>4</v>
      </c>
      <c r="U6" s="301">
        <f t="shared" si="0"/>
        <v>0</v>
      </c>
      <c r="V6" s="325">
        <f t="shared" si="0"/>
        <v>0</v>
      </c>
      <c r="W6" s="334">
        <f t="shared" si="0"/>
        <v>290</v>
      </c>
      <c r="X6" s="298">
        <f t="shared" si="0"/>
        <v>200</v>
      </c>
      <c r="Y6" s="301">
        <f t="shared" si="0"/>
        <v>0</v>
      </c>
      <c r="Z6" s="298">
        <f t="shared" si="0"/>
        <v>0</v>
      </c>
      <c r="AA6" s="302">
        <f>SUM(G6,I6,K6,M6,O6,Q6,S6,U6,W6,Y6)</f>
        <v>383</v>
      </c>
      <c r="AB6" s="302">
        <f>SUM(H6,J6,L6,N6,P6,R6,T6,V6,X6,Z6)</f>
        <v>247</v>
      </c>
      <c r="AC6" s="303">
        <f>AB6/AA6</f>
        <v>0.64490861618798956</v>
      </c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</row>
    <row r="7" spans="1:197" s="147" customFormat="1" ht="21" customHeight="1" thickTop="1" thickBot="1" x14ac:dyDescent="0.35">
      <c r="A7" s="143"/>
      <c r="B7" s="152">
        <v>1</v>
      </c>
      <c r="C7" s="153" t="s">
        <v>158</v>
      </c>
      <c r="D7" s="361">
        <v>44020</v>
      </c>
      <c r="E7" s="360">
        <v>44020</v>
      </c>
      <c r="F7" s="145" t="s">
        <v>159</v>
      </c>
      <c r="G7" s="182"/>
      <c r="H7" s="186"/>
      <c r="I7" s="182"/>
      <c r="J7" s="184"/>
      <c r="K7" s="185">
        <v>2</v>
      </c>
      <c r="L7" s="186">
        <v>1</v>
      </c>
      <c r="M7" s="182"/>
      <c r="N7" s="184"/>
      <c r="O7" s="185">
        <v>1</v>
      </c>
      <c r="P7" s="317"/>
      <c r="Q7" s="182">
        <v>2</v>
      </c>
      <c r="R7" s="184">
        <v>1</v>
      </c>
      <c r="S7" s="182">
        <v>1</v>
      </c>
      <c r="T7" s="184">
        <v>0</v>
      </c>
      <c r="U7" s="182"/>
      <c r="V7" s="326"/>
      <c r="W7" s="335">
        <v>17</v>
      </c>
      <c r="X7" s="184">
        <v>9</v>
      </c>
      <c r="Y7" s="182"/>
      <c r="Z7" s="184"/>
      <c r="AA7" s="187">
        <v>21</v>
      </c>
      <c r="AB7" s="144">
        <f>SUM(H7,J7,L7,N7,P7,R7,T7,V7,X7)</f>
        <v>11</v>
      </c>
      <c r="AC7" s="303">
        <f t="shared" ref="AC7:AC31" si="1">AB7/AA7</f>
        <v>0.52380952380952384</v>
      </c>
    </row>
    <row r="8" spans="1:197" s="147" customFormat="1" ht="23.1" customHeight="1" thickTop="1" thickBot="1" x14ac:dyDescent="0.35">
      <c r="A8" s="143"/>
      <c r="B8" s="144">
        <v>2</v>
      </c>
      <c r="C8" s="153" t="s">
        <v>160</v>
      </c>
      <c r="D8" s="361">
        <v>44112</v>
      </c>
      <c r="E8" s="360">
        <v>44112</v>
      </c>
      <c r="F8" s="145" t="s">
        <v>196</v>
      </c>
      <c r="G8" s="182"/>
      <c r="H8" s="186"/>
      <c r="I8" s="182"/>
      <c r="J8" s="184"/>
      <c r="K8" s="185">
        <v>2</v>
      </c>
      <c r="L8" s="186">
        <v>1</v>
      </c>
      <c r="M8" s="182"/>
      <c r="N8" s="184"/>
      <c r="O8" s="185">
        <v>1</v>
      </c>
      <c r="P8" s="184"/>
      <c r="Q8" s="182">
        <v>3</v>
      </c>
      <c r="R8" s="184">
        <v>2</v>
      </c>
      <c r="S8" s="182">
        <v>3</v>
      </c>
      <c r="T8" s="184">
        <v>0</v>
      </c>
      <c r="U8" s="182"/>
      <c r="V8" s="326"/>
      <c r="W8" s="335">
        <v>24</v>
      </c>
      <c r="X8" s="184">
        <v>21</v>
      </c>
      <c r="Y8" s="182"/>
      <c r="Z8" s="184"/>
      <c r="AA8" s="187">
        <f>SUM(Y8,W8,U8,S8,Q8,O8,M8,K8,I8,G8)</f>
        <v>33</v>
      </c>
      <c r="AB8" s="144">
        <f>SUM(Z8,X8,V8,T8,R8,P8,N8,L8,J8,H8)</f>
        <v>24</v>
      </c>
      <c r="AC8" s="303">
        <f t="shared" si="1"/>
        <v>0.72727272727272729</v>
      </c>
    </row>
    <row r="9" spans="1:197" s="147" customFormat="1" ht="23.1" customHeight="1" thickTop="1" thickBot="1" x14ac:dyDescent="0.35">
      <c r="A9" s="143"/>
      <c r="B9" s="152">
        <v>3</v>
      </c>
      <c r="C9" s="153" t="s">
        <v>161</v>
      </c>
      <c r="D9" s="361">
        <v>43990</v>
      </c>
      <c r="E9" s="360">
        <v>43990</v>
      </c>
      <c r="F9" s="145" t="s">
        <v>162</v>
      </c>
      <c r="G9" s="182"/>
      <c r="H9" s="186"/>
      <c r="I9" s="182"/>
      <c r="J9" s="184"/>
      <c r="K9" s="185">
        <v>2</v>
      </c>
      <c r="L9" s="186">
        <v>1</v>
      </c>
      <c r="M9" s="182"/>
      <c r="N9" s="184"/>
      <c r="O9" s="185"/>
      <c r="P9" s="184"/>
      <c r="Q9" s="182">
        <v>3</v>
      </c>
      <c r="R9" s="184">
        <v>3</v>
      </c>
      <c r="S9" s="182">
        <v>0</v>
      </c>
      <c r="T9" s="184">
        <v>0</v>
      </c>
      <c r="U9" s="182"/>
      <c r="V9" s="326"/>
      <c r="W9" s="335">
        <v>22</v>
      </c>
      <c r="X9" s="184">
        <v>9</v>
      </c>
      <c r="Y9" s="182"/>
      <c r="Z9" s="184"/>
      <c r="AA9" s="187">
        <f>SUM(Y9,W9,U9,S9,Q9,O9,M9,K9,I9,G9)</f>
        <v>27</v>
      </c>
      <c r="AB9" s="144">
        <f>SUM(Z9,X9,V9,T9,R9,P9,N9,L9,J9,H9)</f>
        <v>13</v>
      </c>
      <c r="AC9" s="303">
        <f t="shared" si="1"/>
        <v>0.48148148148148145</v>
      </c>
    </row>
    <row r="10" spans="1:197" s="147" customFormat="1" ht="23.1" customHeight="1" thickTop="1" thickBot="1" x14ac:dyDescent="0.35">
      <c r="A10" s="143"/>
      <c r="B10" s="144">
        <v>4</v>
      </c>
      <c r="C10" s="153" t="s">
        <v>163</v>
      </c>
      <c r="D10" s="361">
        <v>43959</v>
      </c>
      <c r="E10" s="360">
        <v>43959</v>
      </c>
      <c r="F10" s="145" t="s">
        <v>164</v>
      </c>
      <c r="G10" s="182"/>
      <c r="H10" s="186"/>
      <c r="I10" s="182"/>
      <c r="J10" s="184"/>
      <c r="K10" s="185">
        <v>2</v>
      </c>
      <c r="L10" s="186">
        <v>1</v>
      </c>
      <c r="M10" s="182"/>
      <c r="N10" s="184"/>
      <c r="O10" s="185"/>
      <c r="P10" s="184"/>
      <c r="Q10" s="182">
        <v>4</v>
      </c>
      <c r="R10" s="184">
        <v>1</v>
      </c>
      <c r="S10" s="182">
        <v>2</v>
      </c>
      <c r="T10" s="184">
        <v>1</v>
      </c>
      <c r="U10" s="182"/>
      <c r="V10" s="326"/>
      <c r="W10" s="335">
        <v>21</v>
      </c>
      <c r="X10" s="184">
        <v>6</v>
      </c>
      <c r="Y10" s="182"/>
      <c r="Z10" s="184"/>
      <c r="AA10" s="187">
        <v>25</v>
      </c>
      <c r="AB10" s="144">
        <f>SUM(X10,V1:V10,T10,R10,P10,N10,L10,J10,H10,)</f>
        <v>9</v>
      </c>
      <c r="AC10" s="303">
        <f t="shared" si="1"/>
        <v>0.36</v>
      </c>
    </row>
    <row r="11" spans="1:197" s="147" customFormat="1" ht="23.1" customHeight="1" thickTop="1" thickBot="1" x14ac:dyDescent="0.35">
      <c r="A11" s="143"/>
      <c r="B11" s="152">
        <v>5</v>
      </c>
      <c r="C11" s="153" t="s">
        <v>194</v>
      </c>
      <c r="D11" s="361">
        <v>44143</v>
      </c>
      <c r="E11" s="360">
        <v>44143</v>
      </c>
      <c r="F11" s="145" t="s">
        <v>184</v>
      </c>
      <c r="G11" s="182"/>
      <c r="H11" s="186"/>
      <c r="I11" s="182"/>
      <c r="J11" s="184"/>
      <c r="K11" s="185">
        <v>2</v>
      </c>
      <c r="L11" s="186">
        <v>1</v>
      </c>
      <c r="M11" s="182"/>
      <c r="N11" s="184"/>
      <c r="O11" s="185"/>
      <c r="P11" s="184"/>
      <c r="Q11" s="182">
        <v>0</v>
      </c>
      <c r="R11" s="184">
        <v>0</v>
      </c>
      <c r="S11" s="182">
        <v>0</v>
      </c>
      <c r="T11" s="184">
        <v>0</v>
      </c>
      <c r="U11" s="182"/>
      <c r="V11" s="326"/>
      <c r="W11" s="335">
        <v>24</v>
      </c>
      <c r="X11" s="184">
        <v>19</v>
      </c>
      <c r="Y11" s="182"/>
      <c r="Z11" s="184"/>
      <c r="AA11" s="187">
        <f>SUM(Y11,W11,U11,S11,Q11,O11,M11,K11,I11,G11)</f>
        <v>26</v>
      </c>
      <c r="AB11" s="144">
        <f>SUM(Z11,X11,L11,H11)</f>
        <v>20</v>
      </c>
      <c r="AC11" s="303">
        <f t="shared" si="1"/>
        <v>0.76923076923076927</v>
      </c>
    </row>
    <row r="12" spans="1:197" s="147" customFormat="1" ht="23.1" customHeight="1" thickTop="1" thickBot="1" x14ac:dyDescent="0.35">
      <c r="A12" s="143"/>
      <c r="B12" s="144">
        <v>6</v>
      </c>
      <c r="C12" s="153" t="s">
        <v>165</v>
      </c>
      <c r="D12" s="210" t="s">
        <v>189</v>
      </c>
      <c r="E12" s="144" t="s">
        <v>189</v>
      </c>
      <c r="F12" s="145" t="s">
        <v>166</v>
      </c>
      <c r="G12" s="182"/>
      <c r="H12" s="186"/>
      <c r="I12" s="182"/>
      <c r="J12" s="184"/>
      <c r="K12" s="185">
        <v>2</v>
      </c>
      <c r="L12" s="186">
        <v>2</v>
      </c>
      <c r="M12" s="182"/>
      <c r="N12" s="184"/>
      <c r="O12" s="185">
        <v>1</v>
      </c>
      <c r="P12" s="184"/>
      <c r="Q12" s="182">
        <v>0</v>
      </c>
      <c r="R12" s="184">
        <v>0</v>
      </c>
      <c r="S12" s="182">
        <v>0</v>
      </c>
      <c r="T12" s="184">
        <v>0</v>
      </c>
      <c r="U12" s="182"/>
      <c r="V12" s="326"/>
      <c r="W12" s="335">
        <v>20</v>
      </c>
      <c r="X12" s="184">
        <v>13</v>
      </c>
      <c r="Y12" s="182"/>
      <c r="Z12" s="184"/>
      <c r="AA12" s="187">
        <f>SUM(Y12,W12,U12,S12,Q12,O12,M12,K12,I12,G12)</f>
        <v>23</v>
      </c>
      <c r="AB12" s="144">
        <f>SUM(Z12,X12,T12,N12,L12,J12,H12)</f>
        <v>15</v>
      </c>
      <c r="AC12" s="303">
        <f t="shared" si="1"/>
        <v>0.65217391304347827</v>
      </c>
    </row>
    <row r="13" spans="1:197" s="147" customFormat="1" ht="23.1" customHeight="1" thickTop="1" thickBot="1" x14ac:dyDescent="0.35">
      <c r="A13" s="143"/>
      <c r="B13" s="152">
        <v>7</v>
      </c>
      <c r="C13" s="153" t="s">
        <v>167</v>
      </c>
      <c r="D13" s="210" t="s">
        <v>192</v>
      </c>
      <c r="E13" s="144" t="s">
        <v>192</v>
      </c>
      <c r="F13" s="145" t="s">
        <v>168</v>
      </c>
      <c r="G13" s="182"/>
      <c r="H13" s="186"/>
      <c r="I13" s="182"/>
      <c r="J13" s="184"/>
      <c r="K13" s="185">
        <v>2</v>
      </c>
      <c r="L13" s="186">
        <v>2</v>
      </c>
      <c r="M13" s="182"/>
      <c r="N13" s="184"/>
      <c r="O13" s="185"/>
      <c r="P13" s="184"/>
      <c r="Q13" s="182">
        <v>0</v>
      </c>
      <c r="R13" s="184">
        <v>0</v>
      </c>
      <c r="S13" s="182">
        <v>0</v>
      </c>
      <c r="T13" s="184">
        <v>0</v>
      </c>
      <c r="U13" s="182"/>
      <c r="V13" s="326"/>
      <c r="W13" s="335">
        <v>13</v>
      </c>
      <c r="X13" s="184">
        <v>3</v>
      </c>
      <c r="Y13" s="182"/>
      <c r="Z13" s="184"/>
      <c r="AA13" s="187">
        <f>SUM(Y13,W13,U13,S13,Q13,O13,M13,K13,I13,G13,)</f>
        <v>15</v>
      </c>
      <c r="AB13" s="144">
        <f>SUM(Z13,X13,V13,T13,P13,L13,H13)</f>
        <v>5</v>
      </c>
      <c r="AC13" s="303">
        <f t="shared" si="1"/>
        <v>0.33333333333333331</v>
      </c>
    </row>
    <row r="14" spans="1:197" s="147" customFormat="1" ht="23.1" customHeight="1" thickTop="1" thickBot="1" x14ac:dyDescent="0.35">
      <c r="A14" s="143"/>
      <c r="B14" s="144">
        <v>8</v>
      </c>
      <c r="C14" s="153" t="s">
        <v>169</v>
      </c>
      <c r="D14" s="210" t="s">
        <v>186</v>
      </c>
      <c r="E14" s="144" t="s">
        <v>186</v>
      </c>
      <c r="F14" s="145" t="s">
        <v>170</v>
      </c>
      <c r="G14" s="182"/>
      <c r="H14" s="186"/>
      <c r="I14" s="182"/>
      <c r="J14" s="184"/>
      <c r="K14" s="185">
        <v>2</v>
      </c>
      <c r="L14" s="186">
        <v>2</v>
      </c>
      <c r="M14" s="182"/>
      <c r="N14" s="184"/>
      <c r="O14" s="185">
        <v>1</v>
      </c>
      <c r="P14" s="184"/>
      <c r="Q14" s="182">
        <v>3</v>
      </c>
      <c r="R14" s="184">
        <v>2</v>
      </c>
      <c r="S14" s="182">
        <v>0</v>
      </c>
      <c r="T14" s="184">
        <v>0</v>
      </c>
      <c r="U14" s="182"/>
      <c r="V14" s="326"/>
      <c r="W14" s="335">
        <v>20</v>
      </c>
      <c r="X14" s="184">
        <v>18</v>
      </c>
      <c r="Y14" s="182"/>
      <c r="Z14" s="184"/>
      <c r="AA14" s="187">
        <f>SUM(Y14,W14,U14,S14,O14,M14,K14,I14,G14)</f>
        <v>23</v>
      </c>
      <c r="AB14" s="144">
        <f>SUM(Z14,X14,V14,T14,R14,P14,N14,L14,J14,H14)</f>
        <v>22</v>
      </c>
      <c r="AC14" s="303">
        <f t="shared" si="1"/>
        <v>0.95652173913043481</v>
      </c>
    </row>
    <row r="15" spans="1:197" s="147" customFormat="1" ht="23.1" customHeight="1" thickTop="1" thickBot="1" x14ac:dyDescent="0.35">
      <c r="A15" s="143"/>
      <c r="B15" s="152">
        <v>9</v>
      </c>
      <c r="C15" s="153" t="s">
        <v>171</v>
      </c>
      <c r="D15" s="210" t="s">
        <v>193</v>
      </c>
      <c r="E15" s="144" t="s">
        <v>193</v>
      </c>
      <c r="F15" s="145" t="s">
        <v>172</v>
      </c>
      <c r="G15" s="182"/>
      <c r="H15" s="186"/>
      <c r="I15" s="182"/>
      <c r="J15" s="184"/>
      <c r="K15" s="185">
        <v>2</v>
      </c>
      <c r="L15" s="186">
        <v>2</v>
      </c>
      <c r="M15" s="182"/>
      <c r="N15" s="184"/>
      <c r="O15" s="185">
        <v>1</v>
      </c>
      <c r="P15" s="184"/>
      <c r="Q15" s="182">
        <v>3</v>
      </c>
      <c r="R15" s="184">
        <v>1</v>
      </c>
      <c r="S15" s="182">
        <v>2</v>
      </c>
      <c r="T15" s="184">
        <v>0</v>
      </c>
      <c r="U15" s="182"/>
      <c r="V15" s="326"/>
      <c r="W15" s="335">
        <v>17</v>
      </c>
      <c r="X15" s="184">
        <v>15</v>
      </c>
      <c r="Y15" s="182"/>
      <c r="Z15" s="184"/>
      <c r="AA15" s="187">
        <f>SUM(Y15,W15,U15,S15,Q15,O15,M15,K15,I15,G15)</f>
        <v>25</v>
      </c>
      <c r="AB15" s="144">
        <f>SUM(Z15,X15,V15,T15,R15,P15,L15,J15,N15,H15)</f>
        <v>18</v>
      </c>
      <c r="AC15" s="303">
        <f t="shared" si="1"/>
        <v>0.72</v>
      </c>
    </row>
    <row r="16" spans="1:197" s="147" customFormat="1" ht="23.1" customHeight="1" thickTop="1" thickBot="1" x14ac:dyDescent="0.35">
      <c r="A16" s="143"/>
      <c r="B16" s="144">
        <v>10</v>
      </c>
      <c r="C16" s="153" t="s">
        <v>173</v>
      </c>
      <c r="D16" s="361">
        <v>43959</v>
      </c>
      <c r="E16" s="360">
        <v>43959</v>
      </c>
      <c r="F16" s="145" t="s">
        <v>174</v>
      </c>
      <c r="G16" s="182"/>
      <c r="H16" s="186"/>
      <c r="I16" s="182"/>
      <c r="J16" s="184"/>
      <c r="K16" s="185">
        <v>2</v>
      </c>
      <c r="L16" s="186">
        <v>2</v>
      </c>
      <c r="M16" s="182"/>
      <c r="N16" s="184"/>
      <c r="O16" s="185">
        <v>1</v>
      </c>
      <c r="P16" s="184"/>
      <c r="Q16" s="182">
        <v>1</v>
      </c>
      <c r="R16" s="184">
        <v>1</v>
      </c>
      <c r="S16" s="182">
        <v>0</v>
      </c>
      <c r="T16" s="184">
        <v>0</v>
      </c>
      <c r="U16" s="182"/>
      <c r="V16" s="326"/>
      <c r="W16" s="335">
        <v>22</v>
      </c>
      <c r="X16" s="184">
        <v>20</v>
      </c>
      <c r="Y16" s="182"/>
      <c r="Z16" s="184"/>
      <c r="AA16" s="187">
        <f>SUM(Y16,W16,U16,S16,Q16,O16,M16,K16,I16,G16)</f>
        <v>26</v>
      </c>
      <c r="AB16" s="144">
        <f>SUM(Z16,X16,V16,T16,R16,P16,N16,L16,J16,H16)</f>
        <v>23</v>
      </c>
      <c r="AC16" s="303">
        <f t="shared" si="1"/>
        <v>0.88461538461538458</v>
      </c>
    </row>
    <row r="17" spans="1:29" s="147" customFormat="1" ht="23.1" customHeight="1" thickTop="1" thickBot="1" x14ac:dyDescent="0.3">
      <c r="A17" s="143"/>
      <c r="B17" s="152">
        <v>11</v>
      </c>
      <c r="C17" s="153" t="s">
        <v>175</v>
      </c>
      <c r="D17" s="359">
        <v>43959</v>
      </c>
      <c r="E17" s="360">
        <v>43959</v>
      </c>
      <c r="F17" s="145" t="s">
        <v>176</v>
      </c>
      <c r="G17" s="182"/>
      <c r="H17" s="186"/>
      <c r="I17" s="182"/>
      <c r="J17" s="184"/>
      <c r="K17" s="185">
        <v>2</v>
      </c>
      <c r="L17" s="186">
        <v>1</v>
      </c>
      <c r="M17" s="182"/>
      <c r="N17" s="184"/>
      <c r="O17" s="185">
        <v>1</v>
      </c>
      <c r="P17" s="184"/>
      <c r="Q17" s="182">
        <v>5</v>
      </c>
      <c r="R17" s="184">
        <v>3</v>
      </c>
      <c r="S17" s="182">
        <v>2</v>
      </c>
      <c r="T17" s="184">
        <v>1</v>
      </c>
      <c r="U17" s="182"/>
      <c r="V17" s="326"/>
      <c r="W17" s="335">
        <v>9</v>
      </c>
      <c r="X17" s="184">
        <v>5</v>
      </c>
      <c r="Y17" s="182"/>
      <c r="Z17" s="184"/>
      <c r="AA17" s="187">
        <f>SUM(Y17,W17,U17,S17,Q17,O17,M17,K17,I17,G17)</f>
        <v>19</v>
      </c>
      <c r="AB17" s="144">
        <f>SUM(Z17,X17,V17,R17,P17,N17,L17,J17,H17)</f>
        <v>9</v>
      </c>
      <c r="AC17" s="303">
        <f>AB17/AA17</f>
        <v>0.47368421052631576</v>
      </c>
    </row>
    <row r="18" spans="1:29" s="147" customFormat="1" ht="23.1" customHeight="1" thickTop="1" thickBot="1" x14ac:dyDescent="0.3">
      <c r="A18" s="143"/>
      <c r="B18" s="144">
        <v>12</v>
      </c>
      <c r="C18" s="153" t="s">
        <v>177</v>
      </c>
      <c r="D18" s="146" t="s">
        <v>187</v>
      </c>
      <c r="E18" s="144" t="s">
        <v>187</v>
      </c>
      <c r="F18" s="145" t="s">
        <v>178</v>
      </c>
      <c r="G18" s="182"/>
      <c r="H18" s="186"/>
      <c r="I18" s="182"/>
      <c r="J18" s="184"/>
      <c r="K18" s="185">
        <v>2</v>
      </c>
      <c r="L18" s="186">
        <v>1</v>
      </c>
      <c r="M18" s="182"/>
      <c r="N18" s="184"/>
      <c r="O18" s="185">
        <v>1</v>
      </c>
      <c r="P18" s="184"/>
      <c r="Q18" s="182">
        <v>5</v>
      </c>
      <c r="R18" s="184">
        <v>3</v>
      </c>
      <c r="S18" s="182">
        <v>3</v>
      </c>
      <c r="T18" s="184">
        <v>1</v>
      </c>
      <c r="U18" s="182"/>
      <c r="V18" s="326"/>
      <c r="W18" s="335">
        <v>16</v>
      </c>
      <c r="X18" s="184">
        <v>6</v>
      </c>
      <c r="Y18" s="182"/>
      <c r="Z18" s="184"/>
      <c r="AA18" s="187">
        <f>SUM(Y18,W18,S18,O18,I18,G18)</f>
        <v>20</v>
      </c>
      <c r="AB18" s="144">
        <f>SUM(Z18,X18,T18,R18,P18,N18,L18,J18,H18)</f>
        <v>11</v>
      </c>
      <c r="AC18" s="303">
        <f t="shared" si="1"/>
        <v>0.55000000000000004</v>
      </c>
    </row>
    <row r="19" spans="1:29" s="147" customFormat="1" ht="23.1" customHeight="1" thickTop="1" thickBot="1" x14ac:dyDescent="0.3">
      <c r="A19" s="143"/>
      <c r="B19" s="152">
        <v>13</v>
      </c>
      <c r="C19" s="153" t="s">
        <v>179</v>
      </c>
      <c r="D19" s="359">
        <v>43929</v>
      </c>
      <c r="E19" s="360">
        <v>43929</v>
      </c>
      <c r="F19" s="145" t="s">
        <v>180</v>
      </c>
      <c r="G19" s="182"/>
      <c r="H19" s="186"/>
      <c r="I19" s="182"/>
      <c r="J19" s="184"/>
      <c r="K19" s="185">
        <v>2</v>
      </c>
      <c r="L19" s="186">
        <v>1</v>
      </c>
      <c r="M19" s="182"/>
      <c r="N19" s="184"/>
      <c r="O19" s="185">
        <v>1</v>
      </c>
      <c r="P19" s="184"/>
      <c r="Q19" s="182">
        <v>1</v>
      </c>
      <c r="R19" s="184">
        <v>0</v>
      </c>
      <c r="S19" s="182">
        <v>1</v>
      </c>
      <c r="T19" s="184">
        <v>0</v>
      </c>
      <c r="U19" s="182"/>
      <c r="V19" s="326"/>
      <c r="W19" s="335">
        <v>26</v>
      </c>
      <c r="X19" s="184">
        <v>21</v>
      </c>
      <c r="Y19" s="182"/>
      <c r="Z19" s="184"/>
      <c r="AA19" s="187">
        <f>SUM(Y19,W19,U19,S19,Q19,I19,G19)</f>
        <v>28</v>
      </c>
      <c r="AB19" s="144">
        <f>SUM(Z19,X19,V19,T19,R19,N19,L19,J19,H19)</f>
        <v>22</v>
      </c>
      <c r="AC19" s="303">
        <f t="shared" si="1"/>
        <v>0.7857142857142857</v>
      </c>
    </row>
    <row r="20" spans="1:29" s="147" customFormat="1" ht="23.1" customHeight="1" thickTop="1" thickBot="1" x14ac:dyDescent="0.3">
      <c r="A20" s="143"/>
      <c r="B20" s="144">
        <v>14</v>
      </c>
      <c r="C20" s="153" t="s">
        <v>181</v>
      </c>
      <c r="D20" s="146" t="s">
        <v>188</v>
      </c>
      <c r="E20" s="144" t="s">
        <v>188</v>
      </c>
      <c r="F20" s="145" t="s">
        <v>182</v>
      </c>
      <c r="G20" s="182"/>
      <c r="H20" s="186"/>
      <c r="I20" s="182"/>
      <c r="J20" s="184"/>
      <c r="K20" s="185">
        <v>2</v>
      </c>
      <c r="L20" s="186">
        <v>1</v>
      </c>
      <c r="M20" s="182"/>
      <c r="N20" s="184"/>
      <c r="O20" s="185">
        <v>1</v>
      </c>
      <c r="P20" s="184"/>
      <c r="Q20" s="182">
        <v>5</v>
      </c>
      <c r="R20" s="184">
        <v>4</v>
      </c>
      <c r="S20" s="182">
        <v>1</v>
      </c>
      <c r="T20" s="184">
        <v>1</v>
      </c>
      <c r="U20" s="182"/>
      <c r="V20" s="326"/>
      <c r="W20" s="335">
        <v>18</v>
      </c>
      <c r="X20" s="184">
        <v>15</v>
      </c>
      <c r="Y20" s="182"/>
      <c r="Z20" s="184"/>
      <c r="AA20" s="187">
        <f>SUM(Y20,W20,U20,S20,Q20,O20,G20)</f>
        <v>25</v>
      </c>
      <c r="AB20" s="144">
        <f>SUM(Z20,X20,V20,T20,R20,P20,N20,L20,J20,H20)</f>
        <v>21</v>
      </c>
      <c r="AC20" s="303">
        <f t="shared" si="1"/>
        <v>0.84</v>
      </c>
    </row>
    <row r="21" spans="1:29" s="147" customFormat="1" ht="23.1" customHeight="1" thickTop="1" thickBot="1" x14ac:dyDescent="0.3">
      <c r="A21" s="143"/>
      <c r="B21" s="152">
        <v>15</v>
      </c>
      <c r="C21" s="153" t="s">
        <v>183</v>
      </c>
      <c r="D21" s="146" t="s">
        <v>189</v>
      </c>
      <c r="E21" s="144" t="s">
        <v>189</v>
      </c>
      <c r="F21" s="145" t="s">
        <v>195</v>
      </c>
      <c r="G21" s="182"/>
      <c r="H21" s="186"/>
      <c r="I21" s="182"/>
      <c r="J21" s="184"/>
      <c r="K21" s="185">
        <v>2</v>
      </c>
      <c r="L21" s="186">
        <v>1</v>
      </c>
      <c r="M21" s="182"/>
      <c r="N21" s="184"/>
      <c r="O21" s="185">
        <v>1</v>
      </c>
      <c r="P21" s="184"/>
      <c r="Q21" s="182">
        <v>2</v>
      </c>
      <c r="R21" s="184">
        <v>2</v>
      </c>
      <c r="S21" s="182">
        <v>0</v>
      </c>
      <c r="T21" s="184">
        <v>0</v>
      </c>
      <c r="U21" s="182"/>
      <c r="V21" s="326"/>
      <c r="W21" s="335">
        <v>21</v>
      </c>
      <c r="X21" s="184">
        <v>20</v>
      </c>
      <c r="Y21" s="182"/>
      <c r="Z21" s="184"/>
      <c r="AA21" s="187">
        <f>SUM(Y21,W21,U21,S21,Q21,O21,K21,I21,G21)</f>
        <v>26</v>
      </c>
      <c r="AB21" s="144">
        <f>SUM(Z21,X21,V21,T21,P21,R21,N21,L21,H21)</f>
        <v>23</v>
      </c>
      <c r="AC21" s="303">
        <f t="shared" si="1"/>
        <v>0.88461538461538458</v>
      </c>
    </row>
    <row r="22" spans="1:29" s="147" customFormat="1" ht="23.1" customHeight="1" thickTop="1" thickBot="1" x14ac:dyDescent="0.35">
      <c r="A22" s="143"/>
      <c r="B22" s="144">
        <v>16</v>
      </c>
      <c r="C22" s="153" t="s">
        <v>96</v>
      </c>
      <c r="D22" s="179"/>
      <c r="E22" s="180"/>
      <c r="F22" s="145" t="s">
        <v>108</v>
      </c>
      <c r="G22" s="182"/>
      <c r="H22" s="186"/>
      <c r="I22" s="182"/>
      <c r="J22" s="184"/>
      <c r="K22" s="185"/>
      <c r="L22" s="186"/>
      <c r="M22" s="182"/>
      <c r="N22" s="184"/>
      <c r="O22" s="185"/>
      <c r="P22" s="184"/>
      <c r="Q22" s="182"/>
      <c r="R22" s="184"/>
      <c r="S22" s="182"/>
      <c r="T22" s="184"/>
      <c r="U22" s="182"/>
      <c r="V22" s="326"/>
      <c r="W22" s="335"/>
      <c r="X22" s="184"/>
      <c r="Y22" s="182"/>
      <c r="Z22" s="184"/>
      <c r="AA22" s="187">
        <f t="shared" ref="AA22:AB36" si="2">SUM(G22,I22,K22,M22,O22,Q22,S22,U22,W22,Y22)</f>
        <v>0</v>
      </c>
      <c r="AB22" s="144">
        <f t="shared" si="2"/>
        <v>0</v>
      </c>
      <c r="AC22" s="303" t="e">
        <f t="shared" si="1"/>
        <v>#DIV/0!</v>
      </c>
    </row>
    <row r="23" spans="1:29" s="147" customFormat="1" ht="23.1" customHeight="1" thickTop="1" thickBot="1" x14ac:dyDescent="0.35">
      <c r="A23" s="143"/>
      <c r="B23" s="152">
        <v>17</v>
      </c>
      <c r="C23" s="153" t="s">
        <v>96</v>
      </c>
      <c r="D23" s="179"/>
      <c r="E23" s="180"/>
      <c r="F23" s="145" t="s">
        <v>108</v>
      </c>
      <c r="G23" s="182"/>
      <c r="H23" s="186"/>
      <c r="I23" s="182"/>
      <c r="J23" s="184"/>
      <c r="K23" s="185"/>
      <c r="L23" s="186"/>
      <c r="M23" s="182"/>
      <c r="N23" s="184"/>
      <c r="O23" s="185"/>
      <c r="P23" s="184"/>
      <c r="Q23" s="182"/>
      <c r="R23" s="184"/>
      <c r="S23" s="182"/>
      <c r="T23" s="184"/>
      <c r="U23" s="182"/>
      <c r="V23" s="326"/>
      <c r="W23" s="335"/>
      <c r="X23" s="184"/>
      <c r="Y23" s="182"/>
      <c r="Z23" s="184"/>
      <c r="AA23" s="187">
        <f t="shared" si="2"/>
        <v>0</v>
      </c>
      <c r="AB23" s="144">
        <f t="shared" si="2"/>
        <v>0</v>
      </c>
      <c r="AC23" s="303" t="e">
        <f t="shared" si="1"/>
        <v>#DIV/0!</v>
      </c>
    </row>
    <row r="24" spans="1:29" s="147" customFormat="1" ht="23.1" customHeight="1" thickTop="1" thickBot="1" x14ac:dyDescent="0.35">
      <c r="A24" s="143"/>
      <c r="B24" s="144">
        <v>18</v>
      </c>
      <c r="C24" s="153" t="s">
        <v>96</v>
      </c>
      <c r="D24" s="179"/>
      <c r="E24" s="180"/>
      <c r="F24" s="145" t="s">
        <v>108</v>
      </c>
      <c r="G24" s="182"/>
      <c r="H24" s="186"/>
      <c r="I24" s="182"/>
      <c r="J24" s="184"/>
      <c r="K24" s="185"/>
      <c r="L24" s="186"/>
      <c r="M24" s="182"/>
      <c r="N24" s="184"/>
      <c r="O24" s="185"/>
      <c r="P24" s="184"/>
      <c r="Q24" s="362"/>
      <c r="R24" s="363"/>
      <c r="S24" s="362"/>
      <c r="T24" s="363"/>
      <c r="U24" s="362"/>
      <c r="V24" s="364"/>
      <c r="W24" s="365"/>
      <c r="X24" s="363"/>
      <c r="Y24" s="366"/>
      <c r="Z24" s="363"/>
      <c r="AA24" s="367">
        <f t="shared" si="2"/>
        <v>0</v>
      </c>
      <c r="AB24" s="368">
        <f t="shared" si="2"/>
        <v>0</v>
      </c>
      <c r="AC24" s="303" t="e">
        <f t="shared" si="1"/>
        <v>#DIV/0!</v>
      </c>
    </row>
    <row r="25" spans="1:29" s="147" customFormat="1" ht="23.1" customHeight="1" thickTop="1" thickBot="1" x14ac:dyDescent="0.35">
      <c r="A25" s="143"/>
      <c r="B25" s="152">
        <v>19</v>
      </c>
      <c r="C25" s="153" t="s">
        <v>96</v>
      </c>
      <c r="D25" s="179"/>
      <c r="E25" s="180"/>
      <c r="F25" s="145" t="s">
        <v>108</v>
      </c>
      <c r="G25" s="182"/>
      <c r="H25" s="186"/>
      <c r="I25" s="182"/>
      <c r="J25" s="184"/>
      <c r="K25" s="185"/>
      <c r="L25" s="186"/>
      <c r="M25" s="182"/>
      <c r="N25" s="184"/>
      <c r="O25" s="185"/>
      <c r="P25" s="184"/>
      <c r="Q25" s="182"/>
      <c r="R25" s="184"/>
      <c r="S25" s="182"/>
      <c r="T25" s="184"/>
      <c r="U25" s="182"/>
      <c r="V25" s="326"/>
      <c r="W25" s="335"/>
      <c r="X25" s="184"/>
      <c r="Y25" s="182"/>
      <c r="Z25" s="184"/>
      <c r="AA25" s="187">
        <f t="shared" si="2"/>
        <v>0</v>
      </c>
      <c r="AB25" s="144">
        <f t="shared" si="2"/>
        <v>0</v>
      </c>
      <c r="AC25" s="303" t="e">
        <f t="shared" si="1"/>
        <v>#DIV/0!</v>
      </c>
    </row>
    <row r="26" spans="1:29" s="147" customFormat="1" ht="23.1" customHeight="1" thickTop="1" thickBot="1" x14ac:dyDescent="0.35">
      <c r="A26" s="143"/>
      <c r="B26" s="144">
        <v>20</v>
      </c>
      <c r="C26" s="153" t="s">
        <v>96</v>
      </c>
      <c r="D26" s="179"/>
      <c r="E26" s="180"/>
      <c r="F26" s="145" t="s">
        <v>108</v>
      </c>
      <c r="G26" s="182"/>
      <c r="H26" s="186"/>
      <c r="I26" s="182"/>
      <c r="J26" s="184"/>
      <c r="K26" s="185"/>
      <c r="L26" s="186"/>
      <c r="M26" s="182"/>
      <c r="N26" s="184"/>
      <c r="O26" s="185"/>
      <c r="P26" s="184"/>
      <c r="Q26" s="182"/>
      <c r="R26" s="184"/>
      <c r="S26" s="182"/>
      <c r="T26" s="184"/>
      <c r="U26" s="182"/>
      <c r="V26" s="326"/>
      <c r="W26" s="335"/>
      <c r="X26" s="184"/>
      <c r="Y26" s="182"/>
      <c r="Z26" s="184"/>
      <c r="AA26" s="187">
        <f t="shared" si="2"/>
        <v>0</v>
      </c>
      <c r="AB26" s="144">
        <f t="shared" si="2"/>
        <v>0</v>
      </c>
      <c r="AC26" s="303" t="e">
        <f t="shared" si="1"/>
        <v>#DIV/0!</v>
      </c>
    </row>
    <row r="27" spans="1:29" s="147" customFormat="1" ht="23.1" customHeight="1" thickTop="1" thickBot="1" x14ac:dyDescent="0.35">
      <c r="A27" s="143"/>
      <c r="B27" s="152">
        <v>21</v>
      </c>
      <c r="C27" s="153" t="s">
        <v>96</v>
      </c>
      <c r="D27" s="179"/>
      <c r="E27" s="180"/>
      <c r="F27" s="145" t="s">
        <v>108</v>
      </c>
      <c r="G27" s="182"/>
      <c r="H27" s="186"/>
      <c r="I27" s="182"/>
      <c r="J27" s="184"/>
      <c r="K27" s="185"/>
      <c r="L27" s="186"/>
      <c r="M27" s="182"/>
      <c r="N27" s="184"/>
      <c r="O27" s="185"/>
      <c r="P27" s="184"/>
      <c r="Q27" s="182"/>
      <c r="R27" s="184"/>
      <c r="S27" s="182"/>
      <c r="T27" s="184"/>
      <c r="U27" s="182"/>
      <c r="V27" s="326"/>
      <c r="W27" s="335"/>
      <c r="X27" s="184"/>
      <c r="Y27" s="182"/>
      <c r="Z27" s="184"/>
      <c r="AA27" s="187">
        <f t="shared" si="2"/>
        <v>0</v>
      </c>
      <c r="AB27" s="144">
        <f t="shared" si="2"/>
        <v>0</v>
      </c>
      <c r="AC27" s="303" t="e">
        <f t="shared" si="1"/>
        <v>#DIV/0!</v>
      </c>
    </row>
    <row r="28" spans="1:29" s="147" customFormat="1" ht="23.1" customHeight="1" thickTop="1" thickBot="1" x14ac:dyDescent="0.35">
      <c r="A28" s="143"/>
      <c r="B28" s="144">
        <v>22</v>
      </c>
      <c r="C28" s="153" t="s">
        <v>96</v>
      </c>
      <c r="D28" s="179"/>
      <c r="E28" s="180"/>
      <c r="F28" s="145" t="s">
        <v>108</v>
      </c>
      <c r="G28" s="182"/>
      <c r="H28" s="186"/>
      <c r="I28" s="182"/>
      <c r="J28" s="184"/>
      <c r="K28" s="185"/>
      <c r="L28" s="186"/>
      <c r="M28" s="182"/>
      <c r="N28" s="184"/>
      <c r="O28" s="185"/>
      <c r="P28" s="184"/>
      <c r="Q28" s="182"/>
      <c r="R28" s="184"/>
      <c r="S28" s="182"/>
      <c r="T28" s="184"/>
      <c r="U28" s="182"/>
      <c r="V28" s="326"/>
      <c r="W28" s="335"/>
      <c r="X28" s="184"/>
      <c r="Y28" s="182"/>
      <c r="Z28" s="184"/>
      <c r="AA28" s="187">
        <f t="shared" si="2"/>
        <v>0</v>
      </c>
      <c r="AB28" s="144">
        <f t="shared" si="2"/>
        <v>0</v>
      </c>
      <c r="AC28" s="303" t="e">
        <f t="shared" si="1"/>
        <v>#DIV/0!</v>
      </c>
    </row>
    <row r="29" spans="1:29" s="147" customFormat="1" ht="23.1" customHeight="1" thickTop="1" thickBot="1" x14ac:dyDescent="0.35">
      <c r="A29" s="143"/>
      <c r="B29" s="152">
        <v>23</v>
      </c>
      <c r="C29" s="153" t="s">
        <v>96</v>
      </c>
      <c r="D29" s="179"/>
      <c r="E29" s="180"/>
      <c r="F29" s="145" t="s">
        <v>108</v>
      </c>
      <c r="G29" s="182"/>
      <c r="H29" s="186"/>
      <c r="I29" s="182"/>
      <c r="J29" s="184"/>
      <c r="K29" s="185"/>
      <c r="L29" s="186"/>
      <c r="M29" s="182"/>
      <c r="N29" s="184"/>
      <c r="O29" s="185"/>
      <c r="P29" s="184"/>
      <c r="Q29" s="182"/>
      <c r="R29" s="184"/>
      <c r="S29" s="182"/>
      <c r="T29" s="184"/>
      <c r="U29" s="182"/>
      <c r="V29" s="326"/>
      <c r="W29" s="335"/>
      <c r="X29" s="184"/>
      <c r="Y29" s="182"/>
      <c r="Z29" s="184"/>
      <c r="AA29" s="187">
        <f t="shared" si="2"/>
        <v>0</v>
      </c>
      <c r="AB29" s="144">
        <f t="shared" si="2"/>
        <v>0</v>
      </c>
      <c r="AC29" s="303" t="e">
        <f t="shared" si="1"/>
        <v>#DIV/0!</v>
      </c>
    </row>
    <row r="30" spans="1:29" s="147" customFormat="1" ht="23.1" customHeight="1" thickTop="1" thickBot="1" x14ac:dyDescent="0.35">
      <c r="A30" s="143"/>
      <c r="B30" s="144">
        <v>24</v>
      </c>
      <c r="C30" s="153" t="s">
        <v>96</v>
      </c>
      <c r="D30" s="179"/>
      <c r="E30" s="180"/>
      <c r="F30" s="145" t="s">
        <v>108</v>
      </c>
      <c r="G30" s="182"/>
      <c r="H30" s="186"/>
      <c r="I30" s="182"/>
      <c r="J30" s="184"/>
      <c r="K30" s="185"/>
      <c r="L30" s="186"/>
      <c r="M30" s="182"/>
      <c r="N30" s="184"/>
      <c r="O30" s="185"/>
      <c r="P30" s="184"/>
      <c r="Q30" s="182"/>
      <c r="R30" s="184"/>
      <c r="S30" s="182"/>
      <c r="T30" s="184"/>
      <c r="U30" s="182"/>
      <c r="V30" s="326"/>
      <c r="W30" s="335"/>
      <c r="X30" s="184"/>
      <c r="Y30" s="182"/>
      <c r="Z30" s="184"/>
      <c r="AA30" s="187">
        <f t="shared" si="2"/>
        <v>0</v>
      </c>
      <c r="AB30" s="144">
        <f t="shared" si="2"/>
        <v>0</v>
      </c>
      <c r="AC30" s="303" t="e">
        <f t="shared" si="1"/>
        <v>#DIV/0!</v>
      </c>
    </row>
    <row r="31" spans="1:29" s="147" customFormat="1" ht="23.1" customHeight="1" thickTop="1" thickBot="1" x14ac:dyDescent="0.35">
      <c r="A31" s="143"/>
      <c r="B31" s="152">
        <v>25</v>
      </c>
      <c r="C31" s="153" t="s">
        <v>96</v>
      </c>
      <c r="D31" s="179"/>
      <c r="E31" s="180"/>
      <c r="F31" s="145" t="s">
        <v>108</v>
      </c>
      <c r="G31" s="182"/>
      <c r="H31" s="186"/>
      <c r="I31" s="182"/>
      <c r="J31" s="184"/>
      <c r="K31" s="185"/>
      <c r="L31" s="186"/>
      <c r="M31" s="182"/>
      <c r="N31" s="184"/>
      <c r="O31" s="185"/>
      <c r="P31" s="184"/>
      <c r="Q31" s="182"/>
      <c r="R31" s="184"/>
      <c r="S31" s="182"/>
      <c r="T31" s="184"/>
      <c r="U31" s="182"/>
      <c r="V31" s="326"/>
      <c r="W31" s="335"/>
      <c r="X31" s="184"/>
      <c r="Y31" s="182"/>
      <c r="Z31" s="184"/>
      <c r="AA31" s="187">
        <f t="shared" si="2"/>
        <v>0</v>
      </c>
      <c r="AB31" s="144">
        <f t="shared" si="2"/>
        <v>0</v>
      </c>
      <c r="AC31" s="303" t="e">
        <f t="shared" si="1"/>
        <v>#DIV/0!</v>
      </c>
    </row>
    <row r="32" spans="1:29" ht="23.45" customHeight="1" thickTop="1" x14ac:dyDescent="0.65">
      <c r="A32" s="141"/>
      <c r="B32" s="304">
        <v>2</v>
      </c>
      <c r="C32" s="305" t="s">
        <v>104</v>
      </c>
      <c r="D32" s="306"/>
      <c r="E32" s="306"/>
      <c r="F32" s="307"/>
      <c r="G32" s="308">
        <f>SUM(G33:G46)</f>
        <v>0</v>
      </c>
      <c r="H32" s="311">
        <f t="shared" ref="H32:Z32" si="3">SUM(H33:H46)</f>
        <v>0</v>
      </c>
      <c r="I32" s="308">
        <f t="shared" si="3"/>
        <v>0</v>
      </c>
      <c r="J32" s="309">
        <f t="shared" si="3"/>
        <v>0</v>
      </c>
      <c r="K32" s="310">
        <f t="shared" si="3"/>
        <v>18</v>
      </c>
      <c r="L32" s="311">
        <f t="shared" si="3"/>
        <v>12</v>
      </c>
      <c r="M32" s="308">
        <f t="shared" si="3"/>
        <v>2</v>
      </c>
      <c r="N32" s="309">
        <f t="shared" si="3"/>
        <v>0</v>
      </c>
      <c r="O32" s="323">
        <f t="shared" si="3"/>
        <v>15</v>
      </c>
      <c r="P32" s="309">
        <f t="shared" si="3"/>
        <v>1</v>
      </c>
      <c r="Q32" s="308">
        <f t="shared" si="3"/>
        <v>43</v>
      </c>
      <c r="R32" s="309">
        <f t="shared" si="3"/>
        <v>27</v>
      </c>
      <c r="S32" s="308">
        <f t="shared" si="3"/>
        <v>12</v>
      </c>
      <c r="T32" s="309">
        <f t="shared" si="3"/>
        <v>4</v>
      </c>
      <c r="U32" s="308">
        <f t="shared" si="3"/>
        <v>0</v>
      </c>
      <c r="V32" s="327">
        <f t="shared" si="3"/>
        <v>0</v>
      </c>
      <c r="W32" s="336">
        <f t="shared" si="3"/>
        <v>379</v>
      </c>
      <c r="X32" s="309">
        <f t="shared" si="3"/>
        <v>258</v>
      </c>
      <c r="Y32" s="308">
        <f t="shared" si="3"/>
        <v>0</v>
      </c>
      <c r="Z32" s="309">
        <f t="shared" si="3"/>
        <v>0</v>
      </c>
      <c r="AA32" s="312">
        <f t="shared" si="2"/>
        <v>469</v>
      </c>
      <c r="AB32" s="313">
        <f t="shared" si="2"/>
        <v>302</v>
      </c>
      <c r="AC32" s="314">
        <f>AB32/AA32</f>
        <v>0.64392324093816633</v>
      </c>
    </row>
    <row r="33" spans="1:29" s="147" customFormat="1" ht="23.25" customHeight="1" x14ac:dyDescent="0.25">
      <c r="A33" s="143"/>
      <c r="B33" s="144">
        <v>1</v>
      </c>
      <c r="C33" s="145" t="s">
        <v>110</v>
      </c>
      <c r="D33" s="358">
        <v>44112</v>
      </c>
      <c r="E33" s="180" t="s">
        <v>190</v>
      </c>
      <c r="F33" s="145" t="s">
        <v>191</v>
      </c>
      <c r="G33" s="182"/>
      <c r="H33" s="186"/>
      <c r="I33" s="182"/>
      <c r="J33" s="184"/>
      <c r="K33" s="185">
        <v>6</v>
      </c>
      <c r="L33" s="186">
        <v>4</v>
      </c>
      <c r="M33" s="182">
        <v>1</v>
      </c>
      <c r="N33" s="184"/>
      <c r="O33" s="185">
        <v>5</v>
      </c>
      <c r="P33" s="184"/>
      <c r="Q33" s="182">
        <v>15</v>
      </c>
      <c r="R33" s="184">
        <v>10</v>
      </c>
      <c r="S33" s="189">
        <v>1</v>
      </c>
      <c r="T33" s="190">
        <v>0</v>
      </c>
      <c r="U33" s="182"/>
      <c r="V33" s="326"/>
      <c r="W33" s="335">
        <v>116</v>
      </c>
      <c r="X33" s="184">
        <v>93</v>
      </c>
      <c r="Y33" s="182"/>
      <c r="Z33" s="184"/>
      <c r="AA33" s="187">
        <f t="shared" si="2"/>
        <v>144</v>
      </c>
      <c r="AB33" s="144">
        <f t="shared" si="2"/>
        <v>107</v>
      </c>
      <c r="AC33" s="188">
        <f>AB33/AA33</f>
        <v>0.74305555555555558</v>
      </c>
    </row>
    <row r="34" spans="1:29" s="147" customFormat="1" ht="23.1" customHeight="1" x14ac:dyDescent="0.3">
      <c r="A34" s="143"/>
      <c r="B34" s="144">
        <v>2</v>
      </c>
      <c r="C34" s="145" t="s">
        <v>111</v>
      </c>
      <c r="D34" s="179" t="s">
        <v>185</v>
      </c>
      <c r="E34" s="180" t="s">
        <v>186</v>
      </c>
      <c r="F34" s="145" t="s">
        <v>197</v>
      </c>
      <c r="G34" s="182"/>
      <c r="H34" s="186"/>
      <c r="I34" s="182"/>
      <c r="J34" s="184"/>
      <c r="K34" s="185">
        <v>6</v>
      </c>
      <c r="L34" s="186">
        <v>4</v>
      </c>
      <c r="M34" s="182">
        <v>1</v>
      </c>
      <c r="N34" s="184"/>
      <c r="O34" s="185">
        <v>5</v>
      </c>
      <c r="P34" s="184">
        <v>1</v>
      </c>
      <c r="Q34" s="182">
        <v>17</v>
      </c>
      <c r="R34" s="184">
        <v>13</v>
      </c>
      <c r="S34" s="183">
        <v>5</v>
      </c>
      <c r="T34" s="190">
        <v>2</v>
      </c>
      <c r="U34" s="185"/>
      <c r="V34" s="326"/>
      <c r="W34" s="335">
        <v>131</v>
      </c>
      <c r="X34" s="184">
        <v>89</v>
      </c>
      <c r="Y34" s="182"/>
      <c r="Z34" s="184"/>
      <c r="AA34" s="187">
        <f t="shared" si="2"/>
        <v>165</v>
      </c>
      <c r="AB34" s="144">
        <f t="shared" si="2"/>
        <v>109</v>
      </c>
      <c r="AC34" s="188">
        <f>AB34/AA34</f>
        <v>0.66060606060606064</v>
      </c>
    </row>
    <row r="35" spans="1:29" s="147" customFormat="1" ht="23.1" customHeight="1" x14ac:dyDescent="0.3">
      <c r="A35" s="143"/>
      <c r="B35" s="144">
        <v>3</v>
      </c>
      <c r="C35" s="145" t="s">
        <v>112</v>
      </c>
      <c r="D35" s="384">
        <v>44022</v>
      </c>
      <c r="E35" s="369">
        <v>44175</v>
      </c>
      <c r="F35" s="145" t="s">
        <v>278</v>
      </c>
      <c r="G35" s="182"/>
      <c r="H35" s="186"/>
      <c r="I35" s="182"/>
      <c r="J35" s="184"/>
      <c r="K35" s="185">
        <v>6</v>
      </c>
      <c r="L35" s="186">
        <v>4</v>
      </c>
      <c r="M35" s="182">
        <v>0</v>
      </c>
      <c r="N35" s="184"/>
      <c r="O35" s="185">
        <v>5</v>
      </c>
      <c r="P35" s="184"/>
      <c r="Q35" s="182">
        <v>11</v>
      </c>
      <c r="R35" s="184">
        <v>4</v>
      </c>
      <c r="S35" s="182">
        <v>6</v>
      </c>
      <c r="T35" s="184">
        <v>2</v>
      </c>
      <c r="U35" s="182"/>
      <c r="V35" s="326"/>
      <c r="W35" s="335">
        <v>132</v>
      </c>
      <c r="X35" s="184">
        <v>76</v>
      </c>
      <c r="Y35" s="182"/>
      <c r="Z35" s="184"/>
      <c r="AA35" s="187">
        <f t="shared" si="2"/>
        <v>160</v>
      </c>
      <c r="AB35" s="144">
        <f t="shared" si="2"/>
        <v>86</v>
      </c>
      <c r="AC35" s="188">
        <f t="shared" ref="AC35:AC65" si="4">AB35/AA35</f>
        <v>0.53749999999999998</v>
      </c>
    </row>
    <row r="36" spans="1:29" s="147" customFormat="1" ht="23.1" customHeight="1" x14ac:dyDescent="0.3">
      <c r="A36" s="143"/>
      <c r="B36" s="144">
        <v>4</v>
      </c>
      <c r="C36" s="145" t="s">
        <v>113</v>
      </c>
      <c r="D36" s="179"/>
      <c r="E36" s="180"/>
      <c r="F36" s="181"/>
      <c r="G36" s="182"/>
      <c r="H36" s="186"/>
      <c r="I36" s="182"/>
      <c r="J36" s="184"/>
      <c r="K36" s="185"/>
      <c r="L36" s="186"/>
      <c r="M36" s="182"/>
      <c r="N36" s="184"/>
      <c r="O36" s="185"/>
      <c r="P36" s="184"/>
      <c r="Q36" s="182"/>
      <c r="R36" s="184"/>
      <c r="S36" s="182"/>
      <c r="T36" s="184"/>
      <c r="U36" s="182"/>
      <c r="V36" s="326"/>
      <c r="W36" s="335"/>
      <c r="X36" s="184"/>
      <c r="Y36" s="182"/>
      <c r="Z36" s="184"/>
      <c r="AA36" s="187">
        <f t="shared" si="2"/>
        <v>0</v>
      </c>
      <c r="AB36" s="144">
        <f t="shared" si="2"/>
        <v>0</v>
      </c>
      <c r="AC36" s="188" t="e">
        <f t="shared" si="4"/>
        <v>#DIV/0!</v>
      </c>
    </row>
    <row r="37" spans="1:29" s="147" customFormat="1" ht="23.1" customHeight="1" x14ac:dyDescent="0.3">
      <c r="A37" s="143"/>
      <c r="B37" s="144">
        <v>5</v>
      </c>
      <c r="C37" s="145" t="s">
        <v>114</v>
      </c>
      <c r="D37" s="179"/>
      <c r="E37" s="180"/>
      <c r="F37" s="181"/>
      <c r="G37" s="182"/>
      <c r="H37" s="186"/>
      <c r="I37" s="182"/>
      <c r="J37" s="184"/>
      <c r="K37" s="185"/>
      <c r="L37" s="186"/>
      <c r="M37" s="182"/>
      <c r="N37" s="184"/>
      <c r="O37" s="185"/>
      <c r="P37" s="186"/>
      <c r="Q37" s="182"/>
      <c r="R37" s="184"/>
      <c r="S37" s="185"/>
      <c r="T37" s="184"/>
      <c r="U37" s="182"/>
      <c r="V37" s="326"/>
      <c r="W37" s="335"/>
      <c r="X37" s="184"/>
      <c r="Y37" s="182"/>
      <c r="Z37" s="184"/>
      <c r="AA37" s="187"/>
      <c r="AB37" s="144"/>
      <c r="AC37" s="188"/>
    </row>
    <row r="38" spans="1:29" s="147" customFormat="1" ht="23.1" customHeight="1" x14ac:dyDescent="0.3">
      <c r="A38" s="143"/>
      <c r="B38" s="144">
        <v>6</v>
      </c>
      <c r="C38" s="145" t="s">
        <v>115</v>
      </c>
      <c r="D38" s="179"/>
      <c r="E38" s="180"/>
      <c r="F38" s="181"/>
      <c r="G38" s="182"/>
      <c r="H38" s="186"/>
      <c r="I38" s="182"/>
      <c r="J38" s="184"/>
      <c r="K38" s="185"/>
      <c r="L38" s="186"/>
      <c r="M38" s="182"/>
      <c r="N38" s="184"/>
      <c r="O38" s="185"/>
      <c r="P38" s="186"/>
      <c r="Q38" s="182"/>
      <c r="R38" s="184"/>
      <c r="S38" s="185"/>
      <c r="T38" s="184"/>
      <c r="U38" s="182"/>
      <c r="V38" s="326"/>
      <c r="W38" s="335"/>
      <c r="X38" s="184"/>
      <c r="Y38" s="182"/>
      <c r="Z38" s="184"/>
      <c r="AA38" s="187"/>
      <c r="AB38" s="144"/>
      <c r="AC38" s="188"/>
    </row>
    <row r="39" spans="1:29" s="147" customFormat="1" ht="23.1" customHeight="1" x14ac:dyDescent="0.3">
      <c r="A39" s="143"/>
      <c r="B39" s="144">
        <v>7</v>
      </c>
      <c r="C39" s="145" t="s">
        <v>116</v>
      </c>
      <c r="D39" s="179"/>
      <c r="E39" s="180"/>
      <c r="F39" s="181"/>
      <c r="G39" s="182"/>
      <c r="H39" s="186"/>
      <c r="I39" s="182"/>
      <c r="J39" s="184"/>
      <c r="K39" s="185"/>
      <c r="L39" s="186"/>
      <c r="M39" s="182"/>
      <c r="N39" s="184"/>
      <c r="O39" s="185"/>
      <c r="P39" s="186"/>
      <c r="Q39" s="182"/>
      <c r="R39" s="184"/>
      <c r="S39" s="185"/>
      <c r="T39" s="184"/>
      <c r="U39" s="182"/>
      <c r="V39" s="326"/>
      <c r="W39" s="335"/>
      <c r="X39" s="184"/>
      <c r="Y39" s="182"/>
      <c r="Z39" s="184"/>
      <c r="AA39" s="187"/>
      <c r="AB39" s="144"/>
      <c r="AC39" s="188"/>
    </row>
    <row r="40" spans="1:29" s="147" customFormat="1" ht="23.1" customHeight="1" x14ac:dyDescent="0.3">
      <c r="A40" s="143"/>
      <c r="B40" s="144">
        <v>8</v>
      </c>
      <c r="C40" s="145" t="s">
        <v>117</v>
      </c>
      <c r="D40" s="179"/>
      <c r="E40" s="180"/>
      <c r="F40" s="181"/>
      <c r="G40" s="182"/>
      <c r="H40" s="186"/>
      <c r="I40" s="182"/>
      <c r="J40" s="184"/>
      <c r="K40" s="185"/>
      <c r="L40" s="186"/>
      <c r="M40" s="182"/>
      <c r="N40" s="184"/>
      <c r="O40" s="185"/>
      <c r="P40" s="186"/>
      <c r="Q40" s="182"/>
      <c r="R40" s="184"/>
      <c r="S40" s="185"/>
      <c r="T40" s="184"/>
      <c r="U40" s="182"/>
      <c r="V40" s="326"/>
      <c r="W40" s="335"/>
      <c r="X40" s="184"/>
      <c r="Y40" s="182"/>
      <c r="Z40" s="184"/>
      <c r="AA40" s="187"/>
      <c r="AB40" s="144"/>
      <c r="AC40" s="188"/>
    </row>
    <row r="41" spans="1:29" s="147" customFormat="1" ht="23.1" customHeight="1" x14ac:dyDescent="0.3">
      <c r="A41" s="143"/>
      <c r="B41" s="144">
        <v>9</v>
      </c>
      <c r="C41" s="145" t="s">
        <v>118</v>
      </c>
      <c r="D41" s="179"/>
      <c r="E41" s="180"/>
      <c r="F41" s="181"/>
      <c r="G41" s="182"/>
      <c r="H41" s="186"/>
      <c r="I41" s="182"/>
      <c r="J41" s="184"/>
      <c r="K41" s="185"/>
      <c r="L41" s="186"/>
      <c r="M41" s="182"/>
      <c r="N41" s="184"/>
      <c r="O41" s="185"/>
      <c r="P41" s="186"/>
      <c r="Q41" s="182"/>
      <c r="R41" s="184"/>
      <c r="S41" s="185"/>
      <c r="T41" s="184"/>
      <c r="U41" s="182"/>
      <c r="V41" s="326"/>
      <c r="W41" s="335"/>
      <c r="X41" s="184"/>
      <c r="Y41" s="182"/>
      <c r="Z41" s="184"/>
      <c r="AA41" s="187">
        <f t="shared" ref="AA41:AB109" si="5">SUM(G41,I41,K41,M41,O41,Q41,S41,U41,W41,Y41)</f>
        <v>0</v>
      </c>
      <c r="AB41" s="144">
        <f t="shared" si="5"/>
        <v>0</v>
      </c>
      <c r="AC41" s="188" t="e">
        <f t="shared" si="4"/>
        <v>#DIV/0!</v>
      </c>
    </row>
    <row r="42" spans="1:29" s="147" customFormat="1" ht="23.1" customHeight="1" x14ac:dyDescent="0.3">
      <c r="A42" s="143"/>
      <c r="B42" s="144">
        <v>10</v>
      </c>
      <c r="C42" s="145" t="s">
        <v>119</v>
      </c>
      <c r="D42" s="179"/>
      <c r="E42" s="180"/>
      <c r="F42" s="181"/>
      <c r="G42" s="182"/>
      <c r="H42" s="186"/>
      <c r="I42" s="182"/>
      <c r="J42" s="184"/>
      <c r="K42" s="185"/>
      <c r="L42" s="186"/>
      <c r="M42" s="182"/>
      <c r="N42" s="184"/>
      <c r="O42" s="185"/>
      <c r="P42" s="184"/>
      <c r="Q42" s="182"/>
      <c r="R42" s="184"/>
      <c r="S42" s="182"/>
      <c r="T42" s="184"/>
      <c r="U42" s="182"/>
      <c r="V42" s="326"/>
      <c r="W42" s="335"/>
      <c r="X42" s="184"/>
      <c r="Y42" s="182"/>
      <c r="Z42" s="184"/>
      <c r="AA42" s="187">
        <f t="shared" si="5"/>
        <v>0</v>
      </c>
      <c r="AB42" s="144">
        <f t="shared" si="5"/>
        <v>0</v>
      </c>
      <c r="AC42" s="188" t="e">
        <f t="shared" si="4"/>
        <v>#DIV/0!</v>
      </c>
    </row>
    <row r="43" spans="1:29" s="147" customFormat="1" ht="23.1" customHeight="1" x14ac:dyDescent="0.3">
      <c r="A43" s="143"/>
      <c r="B43" s="144">
        <v>11</v>
      </c>
      <c r="C43" s="145" t="s">
        <v>120</v>
      </c>
      <c r="D43" s="179"/>
      <c r="E43" s="180"/>
      <c r="F43" s="181"/>
      <c r="G43" s="182"/>
      <c r="H43" s="186"/>
      <c r="I43" s="182"/>
      <c r="J43" s="184"/>
      <c r="K43" s="185"/>
      <c r="L43" s="186"/>
      <c r="M43" s="182"/>
      <c r="N43" s="184"/>
      <c r="O43" s="185"/>
      <c r="P43" s="184"/>
      <c r="Q43" s="182"/>
      <c r="R43" s="184"/>
      <c r="S43" s="182"/>
      <c r="T43" s="184"/>
      <c r="U43" s="182"/>
      <c r="V43" s="326"/>
      <c r="W43" s="335"/>
      <c r="X43" s="184"/>
      <c r="Y43" s="182"/>
      <c r="Z43" s="184"/>
      <c r="AA43" s="187">
        <f t="shared" si="5"/>
        <v>0</v>
      </c>
      <c r="AB43" s="144">
        <f t="shared" si="5"/>
        <v>0</v>
      </c>
      <c r="AC43" s="188" t="e">
        <f t="shared" si="4"/>
        <v>#DIV/0!</v>
      </c>
    </row>
    <row r="44" spans="1:29" s="147" customFormat="1" ht="23.1" customHeight="1" x14ac:dyDescent="0.3">
      <c r="A44" s="143"/>
      <c r="B44" s="144">
        <v>12</v>
      </c>
      <c r="C44" s="145" t="s">
        <v>121</v>
      </c>
      <c r="D44" s="179"/>
      <c r="E44" s="180"/>
      <c r="F44" s="181"/>
      <c r="G44" s="182"/>
      <c r="H44" s="186"/>
      <c r="I44" s="182"/>
      <c r="J44" s="184"/>
      <c r="K44" s="185"/>
      <c r="L44" s="186"/>
      <c r="M44" s="182"/>
      <c r="N44" s="184"/>
      <c r="O44" s="185"/>
      <c r="P44" s="184"/>
      <c r="Q44" s="182"/>
      <c r="R44" s="184"/>
      <c r="S44" s="182"/>
      <c r="T44" s="184"/>
      <c r="U44" s="182"/>
      <c r="V44" s="326"/>
      <c r="W44" s="335"/>
      <c r="X44" s="184"/>
      <c r="Y44" s="182"/>
      <c r="Z44" s="184"/>
      <c r="AA44" s="187"/>
      <c r="AB44" s="144"/>
      <c r="AC44" s="188"/>
    </row>
    <row r="45" spans="1:29" s="147" customFormat="1" ht="23.1" customHeight="1" x14ac:dyDescent="0.3">
      <c r="A45" s="143"/>
      <c r="B45" s="144">
        <v>13</v>
      </c>
      <c r="C45" s="145" t="s">
        <v>122</v>
      </c>
      <c r="D45" s="179"/>
      <c r="E45" s="180"/>
      <c r="F45" s="181"/>
      <c r="G45" s="182"/>
      <c r="H45" s="186"/>
      <c r="I45" s="182"/>
      <c r="J45" s="184"/>
      <c r="K45" s="185"/>
      <c r="L45" s="186"/>
      <c r="M45" s="182"/>
      <c r="N45" s="184"/>
      <c r="O45" s="185"/>
      <c r="P45" s="184"/>
      <c r="Q45" s="182"/>
      <c r="R45" s="184"/>
      <c r="S45" s="182"/>
      <c r="T45" s="184"/>
      <c r="U45" s="182"/>
      <c r="V45" s="326"/>
      <c r="W45" s="335"/>
      <c r="X45" s="184"/>
      <c r="Y45" s="182"/>
      <c r="Z45" s="184"/>
      <c r="AA45" s="187">
        <f t="shared" si="5"/>
        <v>0</v>
      </c>
      <c r="AB45" s="144">
        <f t="shared" si="5"/>
        <v>0</v>
      </c>
      <c r="AC45" s="188" t="e">
        <f t="shared" si="4"/>
        <v>#DIV/0!</v>
      </c>
    </row>
    <row r="46" spans="1:29" s="147" customFormat="1" ht="23.45" customHeight="1" thickBot="1" x14ac:dyDescent="0.35">
      <c r="A46" s="143"/>
      <c r="B46" s="148">
        <v>14</v>
      </c>
      <c r="C46" s="149" t="s">
        <v>123</v>
      </c>
      <c r="D46" s="191"/>
      <c r="E46" s="192"/>
      <c r="F46" s="193"/>
      <c r="G46" s="194"/>
      <c r="H46" s="197"/>
      <c r="I46" s="194"/>
      <c r="J46" s="195"/>
      <c r="K46" s="196"/>
      <c r="L46" s="197"/>
      <c r="M46" s="194"/>
      <c r="N46" s="195"/>
      <c r="O46" s="196"/>
      <c r="P46" s="195"/>
      <c r="Q46" s="194"/>
      <c r="R46" s="195"/>
      <c r="S46" s="194"/>
      <c r="T46" s="195"/>
      <c r="U46" s="194"/>
      <c r="V46" s="328"/>
      <c r="W46" s="337"/>
      <c r="X46" s="195"/>
      <c r="Y46" s="194"/>
      <c r="Z46" s="195"/>
      <c r="AA46" s="198">
        <f t="shared" si="5"/>
        <v>0</v>
      </c>
      <c r="AB46" s="148">
        <f t="shared" si="5"/>
        <v>0</v>
      </c>
      <c r="AC46" s="199" t="e">
        <f t="shared" si="4"/>
        <v>#DIV/0!</v>
      </c>
    </row>
    <row r="47" spans="1:29" ht="23.45" customHeight="1" thickTop="1" x14ac:dyDescent="0.65">
      <c r="A47" s="141"/>
      <c r="B47" s="166">
        <v>3</v>
      </c>
      <c r="C47" s="142" t="s">
        <v>105</v>
      </c>
      <c r="D47" s="171"/>
      <c r="E47" s="171"/>
      <c r="F47" s="200"/>
      <c r="G47" s="172">
        <f>SUM(G48:G55)</f>
        <v>0</v>
      </c>
      <c r="H47" s="175">
        <f t="shared" ref="H47:Z47" si="6">SUM(H48:H55)</f>
        <v>0</v>
      </c>
      <c r="I47" s="172">
        <f t="shared" si="6"/>
        <v>0</v>
      </c>
      <c r="J47" s="173">
        <f t="shared" si="6"/>
        <v>0</v>
      </c>
      <c r="K47" s="174">
        <f t="shared" si="6"/>
        <v>27</v>
      </c>
      <c r="L47" s="175">
        <f t="shared" si="6"/>
        <v>16</v>
      </c>
      <c r="M47" s="172">
        <f t="shared" si="6"/>
        <v>1</v>
      </c>
      <c r="N47" s="173">
        <f t="shared" si="6"/>
        <v>0</v>
      </c>
      <c r="O47" s="174">
        <f t="shared" si="6"/>
        <v>0</v>
      </c>
      <c r="P47" s="173">
        <f t="shared" si="6"/>
        <v>0</v>
      </c>
      <c r="Q47" s="172">
        <f t="shared" si="6"/>
        <v>0</v>
      </c>
      <c r="R47" s="173">
        <f t="shared" si="6"/>
        <v>0</v>
      </c>
      <c r="S47" s="172">
        <f t="shared" si="6"/>
        <v>0</v>
      </c>
      <c r="T47" s="173">
        <f t="shared" si="6"/>
        <v>0</v>
      </c>
      <c r="U47" s="172">
        <f t="shared" si="6"/>
        <v>0</v>
      </c>
      <c r="V47" s="329">
        <f t="shared" si="6"/>
        <v>0</v>
      </c>
      <c r="W47" s="338">
        <f t="shared" si="6"/>
        <v>0</v>
      </c>
      <c r="X47" s="173">
        <f t="shared" si="6"/>
        <v>0</v>
      </c>
      <c r="Y47" s="172">
        <f t="shared" si="6"/>
        <v>0</v>
      </c>
      <c r="Z47" s="173">
        <f t="shared" si="6"/>
        <v>0</v>
      </c>
      <c r="AA47" s="176">
        <f t="shared" si="5"/>
        <v>28</v>
      </c>
      <c r="AB47" s="177">
        <f t="shared" si="5"/>
        <v>16</v>
      </c>
      <c r="AC47" s="178">
        <f>AB47/AA47</f>
        <v>0.5714285714285714</v>
      </c>
    </row>
    <row r="48" spans="1:29" s="147" customFormat="1" ht="23.25" customHeight="1" x14ac:dyDescent="0.25">
      <c r="A48" s="143"/>
      <c r="B48" s="144">
        <v>1</v>
      </c>
      <c r="C48" s="145" t="s">
        <v>126</v>
      </c>
      <c r="D48" s="217" t="s">
        <v>279</v>
      </c>
      <c r="E48" s="180" t="s">
        <v>279</v>
      </c>
      <c r="F48" s="357" t="s">
        <v>107</v>
      </c>
      <c r="G48" s="182"/>
      <c r="H48" s="186"/>
      <c r="I48" s="182"/>
      <c r="J48" s="184"/>
      <c r="K48" s="185">
        <v>6</v>
      </c>
      <c r="L48" s="186">
        <v>4</v>
      </c>
      <c r="M48" s="182">
        <v>1</v>
      </c>
      <c r="N48" s="184"/>
      <c r="O48" s="185"/>
      <c r="P48" s="184"/>
      <c r="Q48" s="182"/>
      <c r="R48" s="184"/>
      <c r="S48" s="322"/>
      <c r="T48" s="295"/>
      <c r="U48" s="185"/>
      <c r="V48" s="326"/>
      <c r="W48" s="335"/>
      <c r="X48" s="184"/>
      <c r="Y48" s="182"/>
      <c r="Z48" s="184"/>
      <c r="AA48" s="187">
        <f t="shared" si="5"/>
        <v>7</v>
      </c>
      <c r="AB48" s="144">
        <f t="shared" si="5"/>
        <v>4</v>
      </c>
      <c r="AC48" s="188">
        <f t="shared" si="4"/>
        <v>0.5714285714285714</v>
      </c>
    </row>
    <row r="49" spans="1:29" s="147" customFormat="1" ht="23.1" customHeight="1" x14ac:dyDescent="0.25">
      <c r="A49" s="143"/>
      <c r="B49" s="144">
        <v>2</v>
      </c>
      <c r="C49" s="145" t="s">
        <v>126</v>
      </c>
      <c r="D49" s="217" t="s">
        <v>193</v>
      </c>
      <c r="E49" s="180" t="s">
        <v>193</v>
      </c>
      <c r="F49" s="357" t="s">
        <v>107</v>
      </c>
      <c r="G49" s="182"/>
      <c r="H49" s="186"/>
      <c r="I49" s="182"/>
      <c r="J49" s="184"/>
      <c r="K49" s="185">
        <v>7</v>
      </c>
      <c r="L49" s="186">
        <v>4</v>
      </c>
      <c r="M49" s="182">
        <v>0</v>
      </c>
      <c r="N49" s="184"/>
      <c r="O49" s="185"/>
      <c r="P49" s="184"/>
      <c r="Q49" s="182"/>
      <c r="R49" s="184"/>
      <c r="S49" s="182"/>
      <c r="T49" s="184"/>
      <c r="U49" s="182"/>
      <c r="V49" s="326"/>
      <c r="W49" s="335"/>
      <c r="X49" s="184"/>
      <c r="Y49" s="182"/>
      <c r="Z49" s="184"/>
      <c r="AA49" s="187">
        <f t="shared" si="5"/>
        <v>7</v>
      </c>
      <c r="AB49" s="144">
        <f t="shared" si="5"/>
        <v>4</v>
      </c>
      <c r="AC49" s="188">
        <f t="shared" si="4"/>
        <v>0.5714285714285714</v>
      </c>
    </row>
    <row r="50" spans="1:29" s="147" customFormat="1" ht="23.1" customHeight="1" x14ac:dyDescent="0.25">
      <c r="A50" s="143"/>
      <c r="B50" s="144">
        <v>3</v>
      </c>
      <c r="C50" s="145" t="s">
        <v>126</v>
      </c>
      <c r="D50" s="358">
        <v>44113</v>
      </c>
      <c r="E50" s="369">
        <v>44113</v>
      </c>
      <c r="F50" s="357" t="s">
        <v>107</v>
      </c>
      <c r="G50" s="182"/>
      <c r="H50" s="186"/>
      <c r="I50" s="182"/>
      <c r="J50" s="184"/>
      <c r="K50" s="185">
        <v>7</v>
      </c>
      <c r="L50" s="186">
        <v>4</v>
      </c>
      <c r="M50" s="182">
        <v>0</v>
      </c>
      <c r="N50" s="184"/>
      <c r="O50" s="185"/>
      <c r="P50" s="184"/>
      <c r="Q50" s="182"/>
      <c r="R50" s="184"/>
      <c r="S50" s="182"/>
      <c r="T50" s="184"/>
      <c r="U50" s="182"/>
      <c r="V50" s="326"/>
      <c r="W50" s="335"/>
      <c r="X50" s="184"/>
      <c r="Y50" s="182"/>
      <c r="Z50" s="184"/>
      <c r="AA50" s="187">
        <f t="shared" si="5"/>
        <v>7</v>
      </c>
      <c r="AB50" s="144">
        <f t="shared" si="5"/>
        <v>4</v>
      </c>
      <c r="AC50" s="188">
        <f t="shared" si="4"/>
        <v>0.5714285714285714</v>
      </c>
    </row>
    <row r="51" spans="1:29" s="147" customFormat="1" ht="23.1" customHeight="1" x14ac:dyDescent="0.25">
      <c r="A51" s="143"/>
      <c r="B51" s="144">
        <v>4</v>
      </c>
      <c r="C51" s="145" t="s">
        <v>126</v>
      </c>
      <c r="D51" s="217" t="s">
        <v>280</v>
      </c>
      <c r="E51" s="180" t="s">
        <v>280</v>
      </c>
      <c r="F51" s="357" t="s">
        <v>107</v>
      </c>
      <c r="G51" s="182"/>
      <c r="H51" s="186"/>
      <c r="I51" s="182"/>
      <c r="J51" s="184"/>
      <c r="K51" s="185">
        <v>7</v>
      </c>
      <c r="L51" s="186">
        <v>4</v>
      </c>
      <c r="M51" s="182">
        <v>0</v>
      </c>
      <c r="N51" s="184"/>
      <c r="O51" s="185"/>
      <c r="P51" s="184"/>
      <c r="Q51" s="182"/>
      <c r="R51" s="184"/>
      <c r="S51" s="182"/>
      <c r="T51" s="184"/>
      <c r="U51" s="182"/>
      <c r="V51" s="326"/>
      <c r="W51" s="335"/>
      <c r="X51" s="184"/>
      <c r="Y51" s="182"/>
      <c r="Z51" s="184"/>
      <c r="AA51" s="187">
        <f t="shared" si="5"/>
        <v>7</v>
      </c>
      <c r="AB51" s="144">
        <f t="shared" si="5"/>
        <v>4</v>
      </c>
      <c r="AC51" s="188">
        <f t="shared" si="4"/>
        <v>0.5714285714285714</v>
      </c>
    </row>
    <row r="52" spans="1:29" s="147" customFormat="1" ht="23.1" customHeight="1" x14ac:dyDescent="0.3">
      <c r="A52" s="143"/>
      <c r="B52" s="144">
        <v>5</v>
      </c>
      <c r="C52" s="145"/>
      <c r="D52" s="179"/>
      <c r="E52" s="180"/>
      <c r="F52" s="181"/>
      <c r="G52" s="182"/>
      <c r="H52" s="186"/>
      <c r="I52" s="182"/>
      <c r="J52" s="184"/>
      <c r="K52" s="185"/>
      <c r="L52" s="186"/>
      <c r="M52" s="182"/>
      <c r="N52" s="184"/>
      <c r="O52" s="185"/>
      <c r="P52" s="184"/>
      <c r="Q52" s="182"/>
      <c r="R52" s="184"/>
      <c r="S52" s="182"/>
      <c r="T52" s="184"/>
      <c r="U52" s="182"/>
      <c r="V52" s="326"/>
      <c r="W52" s="335"/>
      <c r="X52" s="184"/>
      <c r="Y52" s="182"/>
      <c r="Z52" s="184"/>
      <c r="AA52" s="187">
        <f t="shared" si="5"/>
        <v>0</v>
      </c>
      <c r="AB52" s="144">
        <f t="shared" si="5"/>
        <v>0</v>
      </c>
      <c r="AC52" s="188" t="e">
        <f t="shared" si="4"/>
        <v>#DIV/0!</v>
      </c>
    </row>
    <row r="53" spans="1:29" s="147" customFormat="1" ht="23.1" customHeight="1" x14ac:dyDescent="0.3">
      <c r="A53" s="143"/>
      <c r="B53" s="144">
        <v>6</v>
      </c>
      <c r="C53" s="145"/>
      <c r="D53" s="179"/>
      <c r="E53" s="180"/>
      <c r="F53" s="181"/>
      <c r="G53" s="182"/>
      <c r="H53" s="186"/>
      <c r="I53" s="182"/>
      <c r="J53" s="184"/>
      <c r="K53" s="185"/>
      <c r="L53" s="186"/>
      <c r="M53" s="182"/>
      <c r="N53" s="184"/>
      <c r="O53" s="185"/>
      <c r="P53" s="184"/>
      <c r="Q53" s="182"/>
      <c r="R53" s="184"/>
      <c r="S53" s="182"/>
      <c r="T53" s="184"/>
      <c r="U53" s="182"/>
      <c r="V53" s="326"/>
      <c r="W53" s="335"/>
      <c r="X53" s="184"/>
      <c r="Y53" s="182"/>
      <c r="Z53" s="184"/>
      <c r="AA53" s="187">
        <f t="shared" si="5"/>
        <v>0</v>
      </c>
      <c r="AB53" s="144">
        <f t="shared" si="5"/>
        <v>0</v>
      </c>
      <c r="AC53" s="188" t="e">
        <f t="shared" si="4"/>
        <v>#DIV/0!</v>
      </c>
    </row>
    <row r="54" spans="1:29" s="147" customFormat="1" ht="23.1" customHeight="1" x14ac:dyDescent="0.3">
      <c r="A54" s="143"/>
      <c r="B54" s="144">
        <v>7</v>
      </c>
      <c r="C54" s="145"/>
      <c r="D54" s="179"/>
      <c r="E54" s="180"/>
      <c r="F54" s="181"/>
      <c r="G54" s="182"/>
      <c r="H54" s="186"/>
      <c r="I54" s="182"/>
      <c r="J54" s="184"/>
      <c r="K54" s="185"/>
      <c r="L54" s="186"/>
      <c r="M54" s="182"/>
      <c r="N54" s="184"/>
      <c r="O54" s="185"/>
      <c r="P54" s="184"/>
      <c r="Q54" s="182"/>
      <c r="R54" s="184"/>
      <c r="S54" s="182"/>
      <c r="T54" s="184"/>
      <c r="U54" s="182"/>
      <c r="V54" s="326"/>
      <c r="W54" s="335"/>
      <c r="X54" s="184"/>
      <c r="Y54" s="182"/>
      <c r="Z54" s="184"/>
      <c r="AA54" s="187">
        <f t="shared" si="5"/>
        <v>0</v>
      </c>
      <c r="AB54" s="144">
        <f t="shared" si="5"/>
        <v>0</v>
      </c>
      <c r="AC54" s="188" t="e">
        <f t="shared" si="4"/>
        <v>#DIV/0!</v>
      </c>
    </row>
    <row r="55" spans="1:29" s="147" customFormat="1" ht="23.45" customHeight="1" thickBot="1" x14ac:dyDescent="0.35">
      <c r="A55" s="143"/>
      <c r="B55" s="148">
        <v>8</v>
      </c>
      <c r="C55" s="149"/>
      <c r="D55" s="191"/>
      <c r="E55" s="192"/>
      <c r="F55" s="193"/>
      <c r="G55" s="194"/>
      <c r="H55" s="197"/>
      <c r="I55" s="194"/>
      <c r="J55" s="195"/>
      <c r="K55" s="196"/>
      <c r="L55" s="197"/>
      <c r="M55" s="194"/>
      <c r="N55" s="195"/>
      <c r="O55" s="196"/>
      <c r="P55" s="195"/>
      <c r="Q55" s="194"/>
      <c r="R55" s="195"/>
      <c r="S55" s="194"/>
      <c r="T55" s="195"/>
      <c r="U55" s="194"/>
      <c r="V55" s="328"/>
      <c r="W55" s="337"/>
      <c r="X55" s="195"/>
      <c r="Y55" s="194"/>
      <c r="Z55" s="195"/>
      <c r="AA55" s="198">
        <f t="shared" si="5"/>
        <v>0</v>
      </c>
      <c r="AB55" s="148">
        <f t="shared" si="5"/>
        <v>0</v>
      </c>
      <c r="AC55" s="199" t="e">
        <f t="shared" si="4"/>
        <v>#DIV/0!</v>
      </c>
    </row>
    <row r="56" spans="1:29" ht="23.45" customHeight="1" thickTop="1" x14ac:dyDescent="0.65">
      <c r="A56" s="141"/>
      <c r="B56" s="166">
        <v>4</v>
      </c>
      <c r="C56" s="142" t="s">
        <v>106</v>
      </c>
      <c r="D56" s="201"/>
      <c r="E56" s="201"/>
      <c r="F56" s="202"/>
      <c r="G56" s="203">
        <f>SUM(G57:G65)</f>
        <v>0</v>
      </c>
      <c r="H56" s="206">
        <f t="shared" ref="H56:Z56" si="7">SUM(H57:H65)</f>
        <v>0</v>
      </c>
      <c r="I56" s="203">
        <f t="shared" si="7"/>
        <v>0</v>
      </c>
      <c r="J56" s="204">
        <f t="shared" si="7"/>
        <v>0</v>
      </c>
      <c r="K56" s="205">
        <f t="shared" si="7"/>
        <v>0</v>
      </c>
      <c r="L56" s="206">
        <f t="shared" si="7"/>
        <v>0</v>
      </c>
      <c r="M56" s="203">
        <f t="shared" si="7"/>
        <v>0</v>
      </c>
      <c r="N56" s="204">
        <f t="shared" si="7"/>
        <v>0</v>
      </c>
      <c r="O56" s="205">
        <f t="shared" si="7"/>
        <v>0</v>
      </c>
      <c r="P56" s="204">
        <f t="shared" si="7"/>
        <v>0</v>
      </c>
      <c r="Q56" s="318">
        <f t="shared" si="7"/>
        <v>0</v>
      </c>
      <c r="R56" s="319">
        <f t="shared" si="7"/>
        <v>0</v>
      </c>
      <c r="S56" s="320">
        <f t="shared" si="7"/>
        <v>0</v>
      </c>
      <c r="T56" s="321">
        <f t="shared" si="7"/>
        <v>0</v>
      </c>
      <c r="U56" s="172">
        <f t="shared" si="7"/>
        <v>0</v>
      </c>
      <c r="V56" s="329">
        <f t="shared" si="7"/>
        <v>0</v>
      </c>
      <c r="W56" s="338">
        <f t="shared" si="7"/>
        <v>0</v>
      </c>
      <c r="X56" s="204">
        <f t="shared" si="7"/>
        <v>0</v>
      </c>
      <c r="Y56" s="203">
        <f t="shared" si="7"/>
        <v>0</v>
      </c>
      <c r="Z56" s="204">
        <f t="shared" si="7"/>
        <v>0</v>
      </c>
      <c r="AA56" s="207">
        <f t="shared" si="5"/>
        <v>0</v>
      </c>
      <c r="AB56" s="208">
        <f t="shared" si="5"/>
        <v>0</v>
      </c>
      <c r="AC56" s="209" t="e">
        <f>AB56/AA56</f>
        <v>#DIV/0!</v>
      </c>
    </row>
    <row r="57" spans="1:29" s="147" customFormat="1" ht="21" customHeight="1" x14ac:dyDescent="0.3">
      <c r="A57" s="143"/>
      <c r="B57" s="144">
        <v>1</v>
      </c>
      <c r="C57" s="145"/>
      <c r="D57" s="179"/>
      <c r="E57" s="210"/>
      <c r="F57" s="211"/>
      <c r="G57" s="212"/>
      <c r="H57" s="215"/>
      <c r="I57" s="212"/>
      <c r="J57" s="213"/>
      <c r="K57" s="214"/>
      <c r="L57" s="215"/>
      <c r="M57" s="212"/>
      <c r="N57" s="213"/>
      <c r="O57" s="214"/>
      <c r="P57" s="213"/>
      <c r="Q57" s="182"/>
      <c r="R57" s="184"/>
      <c r="S57" s="182"/>
      <c r="T57" s="184"/>
      <c r="U57" s="214"/>
      <c r="V57" s="330"/>
      <c r="W57" s="339"/>
      <c r="X57" s="213"/>
      <c r="Y57" s="212"/>
      <c r="Z57" s="213"/>
      <c r="AA57" s="216">
        <f t="shared" si="5"/>
        <v>0</v>
      </c>
      <c r="AB57" s="146">
        <f t="shared" si="5"/>
        <v>0</v>
      </c>
      <c r="AC57" s="217" t="e">
        <f t="shared" si="4"/>
        <v>#DIV/0!</v>
      </c>
    </row>
    <row r="58" spans="1:29" s="147" customFormat="1" ht="23.1" customHeight="1" x14ac:dyDescent="0.3">
      <c r="A58" s="143"/>
      <c r="B58" s="144">
        <v>2</v>
      </c>
      <c r="C58" s="145"/>
      <c r="D58" s="179"/>
      <c r="E58" s="210"/>
      <c r="F58" s="211"/>
      <c r="G58" s="212"/>
      <c r="H58" s="215"/>
      <c r="I58" s="212"/>
      <c r="J58" s="213"/>
      <c r="K58" s="214"/>
      <c r="L58" s="215"/>
      <c r="M58" s="212"/>
      <c r="N58" s="213"/>
      <c r="O58" s="214"/>
      <c r="P58" s="213"/>
      <c r="Q58" s="182"/>
      <c r="R58" s="184"/>
      <c r="S58" s="182"/>
      <c r="T58" s="184"/>
      <c r="U58" s="212"/>
      <c r="V58" s="330"/>
      <c r="W58" s="339"/>
      <c r="X58" s="213"/>
      <c r="Y58" s="212"/>
      <c r="Z58" s="213"/>
      <c r="AA58" s="216">
        <f t="shared" si="5"/>
        <v>0</v>
      </c>
      <c r="AB58" s="146">
        <f t="shared" si="5"/>
        <v>0</v>
      </c>
      <c r="AC58" s="217" t="e">
        <f t="shared" si="4"/>
        <v>#DIV/0!</v>
      </c>
    </row>
    <row r="59" spans="1:29" s="147" customFormat="1" ht="23.1" customHeight="1" x14ac:dyDescent="0.3">
      <c r="A59" s="143"/>
      <c r="B59" s="144">
        <v>3</v>
      </c>
      <c r="C59" s="145"/>
      <c r="D59" s="179"/>
      <c r="E59" s="210"/>
      <c r="F59" s="211"/>
      <c r="G59" s="212"/>
      <c r="H59" s="215"/>
      <c r="I59" s="212"/>
      <c r="J59" s="213"/>
      <c r="K59" s="214"/>
      <c r="L59" s="215"/>
      <c r="M59" s="212"/>
      <c r="N59" s="213"/>
      <c r="O59" s="214"/>
      <c r="P59" s="213"/>
      <c r="Q59" s="182"/>
      <c r="R59" s="184"/>
      <c r="S59" s="182"/>
      <c r="T59" s="184"/>
      <c r="U59" s="212"/>
      <c r="V59" s="330"/>
      <c r="W59" s="339"/>
      <c r="X59" s="213"/>
      <c r="Y59" s="212"/>
      <c r="Z59" s="213"/>
      <c r="AA59" s="216">
        <f t="shared" si="5"/>
        <v>0</v>
      </c>
      <c r="AB59" s="146">
        <f t="shared" si="5"/>
        <v>0</v>
      </c>
      <c r="AC59" s="217" t="e">
        <f t="shared" si="4"/>
        <v>#DIV/0!</v>
      </c>
    </row>
    <row r="60" spans="1:29" s="147" customFormat="1" ht="23.1" customHeight="1" x14ac:dyDescent="0.3">
      <c r="A60" s="143"/>
      <c r="B60" s="144">
        <v>4</v>
      </c>
      <c r="C60" s="145"/>
      <c r="D60" s="179"/>
      <c r="E60" s="210"/>
      <c r="F60" s="211"/>
      <c r="G60" s="212"/>
      <c r="H60" s="215"/>
      <c r="I60" s="212"/>
      <c r="J60" s="213"/>
      <c r="K60" s="214"/>
      <c r="L60" s="215"/>
      <c r="M60" s="212"/>
      <c r="N60" s="213"/>
      <c r="O60" s="214"/>
      <c r="P60" s="213"/>
      <c r="Q60" s="182"/>
      <c r="R60" s="184"/>
      <c r="S60" s="182"/>
      <c r="T60" s="184"/>
      <c r="U60" s="212"/>
      <c r="V60" s="331"/>
      <c r="W60" s="340"/>
      <c r="X60" s="213"/>
      <c r="Y60" s="212"/>
      <c r="Z60" s="213"/>
      <c r="AA60" s="216">
        <f t="shared" si="5"/>
        <v>0</v>
      </c>
      <c r="AB60" s="146">
        <f t="shared" si="5"/>
        <v>0</v>
      </c>
      <c r="AC60" s="217" t="e">
        <f t="shared" si="4"/>
        <v>#DIV/0!</v>
      </c>
    </row>
    <row r="61" spans="1:29" s="147" customFormat="1" ht="23.1" customHeight="1" x14ac:dyDescent="0.3">
      <c r="A61" s="143"/>
      <c r="B61" s="144">
        <v>5</v>
      </c>
      <c r="C61" s="145"/>
      <c r="D61" s="179"/>
      <c r="E61" s="210"/>
      <c r="F61" s="211"/>
      <c r="G61" s="212"/>
      <c r="H61" s="215"/>
      <c r="I61" s="212"/>
      <c r="J61" s="213"/>
      <c r="K61" s="214"/>
      <c r="L61" s="215"/>
      <c r="M61" s="212"/>
      <c r="N61" s="213"/>
      <c r="O61" s="214"/>
      <c r="P61" s="213"/>
      <c r="Q61" s="182"/>
      <c r="R61" s="184"/>
      <c r="S61" s="182"/>
      <c r="T61" s="184"/>
      <c r="U61" s="212"/>
      <c r="V61" s="330"/>
      <c r="W61" s="339"/>
      <c r="X61" s="213"/>
      <c r="Y61" s="212"/>
      <c r="Z61" s="213"/>
      <c r="AA61" s="216">
        <f t="shared" si="5"/>
        <v>0</v>
      </c>
      <c r="AB61" s="146">
        <f t="shared" si="5"/>
        <v>0</v>
      </c>
      <c r="AC61" s="217" t="e">
        <f t="shared" si="4"/>
        <v>#DIV/0!</v>
      </c>
    </row>
    <row r="62" spans="1:29" s="147" customFormat="1" ht="23.1" customHeight="1" x14ac:dyDescent="0.3">
      <c r="A62" s="143"/>
      <c r="B62" s="144">
        <v>6</v>
      </c>
      <c r="C62" s="145"/>
      <c r="D62" s="179"/>
      <c r="E62" s="210"/>
      <c r="F62" s="211"/>
      <c r="G62" s="212"/>
      <c r="H62" s="215"/>
      <c r="I62" s="212"/>
      <c r="J62" s="213"/>
      <c r="K62" s="214"/>
      <c r="L62" s="215"/>
      <c r="M62" s="212"/>
      <c r="N62" s="213"/>
      <c r="O62" s="214"/>
      <c r="P62" s="213"/>
      <c r="Q62" s="182"/>
      <c r="R62" s="184"/>
      <c r="S62" s="182"/>
      <c r="T62" s="184"/>
      <c r="U62" s="212"/>
      <c r="V62" s="330"/>
      <c r="W62" s="339"/>
      <c r="X62" s="213"/>
      <c r="Y62" s="212"/>
      <c r="Z62" s="213"/>
      <c r="AA62" s="216">
        <f t="shared" si="5"/>
        <v>0</v>
      </c>
      <c r="AB62" s="146">
        <f t="shared" si="5"/>
        <v>0</v>
      </c>
      <c r="AC62" s="217" t="e">
        <f t="shared" si="4"/>
        <v>#DIV/0!</v>
      </c>
    </row>
    <row r="63" spans="1:29" s="147" customFormat="1" ht="23.1" customHeight="1" x14ac:dyDescent="0.3">
      <c r="A63" s="143"/>
      <c r="B63" s="144">
        <v>7</v>
      </c>
      <c r="C63" s="145"/>
      <c r="D63" s="179"/>
      <c r="E63" s="210"/>
      <c r="F63" s="211"/>
      <c r="G63" s="212"/>
      <c r="H63" s="215"/>
      <c r="I63" s="212"/>
      <c r="J63" s="213"/>
      <c r="K63" s="214"/>
      <c r="L63" s="215"/>
      <c r="M63" s="212"/>
      <c r="N63" s="213"/>
      <c r="O63" s="214"/>
      <c r="P63" s="213"/>
      <c r="Q63" s="182"/>
      <c r="R63" s="184"/>
      <c r="S63" s="182"/>
      <c r="T63" s="184"/>
      <c r="U63" s="212"/>
      <c r="V63" s="330"/>
      <c r="W63" s="339"/>
      <c r="X63" s="213"/>
      <c r="Y63" s="212"/>
      <c r="Z63" s="213"/>
      <c r="AA63" s="216">
        <f t="shared" si="5"/>
        <v>0</v>
      </c>
      <c r="AB63" s="146">
        <f t="shared" si="5"/>
        <v>0</v>
      </c>
      <c r="AC63" s="217" t="e">
        <f t="shared" si="4"/>
        <v>#DIV/0!</v>
      </c>
    </row>
    <row r="64" spans="1:29" s="147" customFormat="1" ht="23.1" customHeight="1" x14ac:dyDescent="0.3">
      <c r="A64" s="143"/>
      <c r="B64" s="144">
        <v>8</v>
      </c>
      <c r="C64" s="145"/>
      <c r="D64" s="179"/>
      <c r="E64" s="210"/>
      <c r="F64" s="211"/>
      <c r="G64" s="212"/>
      <c r="H64" s="215"/>
      <c r="I64" s="212"/>
      <c r="J64" s="213"/>
      <c r="K64" s="214"/>
      <c r="L64" s="215"/>
      <c r="M64" s="212"/>
      <c r="N64" s="213"/>
      <c r="O64" s="214"/>
      <c r="P64" s="213"/>
      <c r="Q64" s="182"/>
      <c r="R64" s="184"/>
      <c r="S64" s="182"/>
      <c r="T64" s="184"/>
      <c r="U64" s="212"/>
      <c r="V64" s="330"/>
      <c r="W64" s="339"/>
      <c r="X64" s="213"/>
      <c r="Y64" s="212"/>
      <c r="Z64" s="213"/>
      <c r="AA64" s="216">
        <f t="shared" si="5"/>
        <v>0</v>
      </c>
      <c r="AB64" s="146">
        <f t="shared" si="5"/>
        <v>0</v>
      </c>
      <c r="AC64" s="217" t="e">
        <f t="shared" si="4"/>
        <v>#DIV/0!</v>
      </c>
    </row>
    <row r="65" spans="1:29" s="147" customFormat="1" ht="23.45" customHeight="1" thickBot="1" x14ac:dyDescent="0.35">
      <c r="A65" s="143"/>
      <c r="B65" s="148">
        <v>9</v>
      </c>
      <c r="C65" s="149"/>
      <c r="D65" s="191"/>
      <c r="E65" s="192"/>
      <c r="F65" s="193"/>
      <c r="G65" s="194"/>
      <c r="H65" s="197"/>
      <c r="I65" s="194"/>
      <c r="J65" s="195"/>
      <c r="K65" s="196"/>
      <c r="L65" s="197"/>
      <c r="M65" s="194"/>
      <c r="N65" s="195"/>
      <c r="O65" s="196"/>
      <c r="P65" s="195"/>
      <c r="Q65" s="194"/>
      <c r="R65" s="195"/>
      <c r="S65" s="194"/>
      <c r="T65" s="195"/>
      <c r="U65" s="194"/>
      <c r="V65" s="328"/>
      <c r="W65" s="337"/>
      <c r="X65" s="195"/>
      <c r="Y65" s="194"/>
      <c r="Z65" s="195"/>
      <c r="AA65" s="198">
        <f t="shared" si="5"/>
        <v>0</v>
      </c>
      <c r="AB65" s="148">
        <f t="shared" si="5"/>
        <v>0</v>
      </c>
      <c r="AC65" s="199" t="e">
        <f t="shared" si="4"/>
        <v>#DIV/0!</v>
      </c>
    </row>
    <row r="66" spans="1:29" ht="23.45" customHeight="1" thickTop="1" x14ac:dyDescent="0.65">
      <c r="A66" s="141"/>
      <c r="B66" s="166">
        <v>5</v>
      </c>
      <c r="C66" s="142" t="s">
        <v>109</v>
      </c>
      <c r="D66" s="201"/>
      <c r="E66" s="201"/>
      <c r="F66" s="202"/>
      <c r="G66" s="203">
        <f>SUM(G67:G75)</f>
        <v>0</v>
      </c>
      <c r="H66" s="206">
        <f t="shared" ref="H66:Z66" si="8">SUM(H67:H75)</f>
        <v>0</v>
      </c>
      <c r="I66" s="203">
        <f t="shared" si="8"/>
        <v>0</v>
      </c>
      <c r="J66" s="204">
        <f t="shared" si="8"/>
        <v>0</v>
      </c>
      <c r="K66" s="205">
        <f t="shared" si="8"/>
        <v>16</v>
      </c>
      <c r="L66" s="206">
        <f t="shared" si="8"/>
        <v>8</v>
      </c>
      <c r="M66" s="203">
        <f t="shared" si="8"/>
        <v>0</v>
      </c>
      <c r="N66" s="204">
        <f t="shared" si="8"/>
        <v>0</v>
      </c>
      <c r="O66" s="205">
        <f t="shared" si="8"/>
        <v>0</v>
      </c>
      <c r="P66" s="204">
        <f t="shared" si="8"/>
        <v>0</v>
      </c>
      <c r="Q66" s="318">
        <f t="shared" si="8"/>
        <v>0</v>
      </c>
      <c r="R66" s="319">
        <f t="shared" si="8"/>
        <v>0</v>
      </c>
      <c r="S66" s="320">
        <f t="shared" si="8"/>
        <v>0</v>
      </c>
      <c r="T66" s="321">
        <f t="shared" si="8"/>
        <v>0</v>
      </c>
      <c r="U66" s="172">
        <f t="shared" si="8"/>
        <v>0</v>
      </c>
      <c r="V66" s="329">
        <f t="shared" si="8"/>
        <v>0</v>
      </c>
      <c r="W66" s="338">
        <f t="shared" si="8"/>
        <v>0</v>
      </c>
      <c r="X66" s="204">
        <f t="shared" si="8"/>
        <v>0</v>
      </c>
      <c r="Y66" s="203">
        <f t="shared" si="8"/>
        <v>0</v>
      </c>
      <c r="Z66" s="204">
        <f t="shared" si="8"/>
        <v>0</v>
      </c>
      <c r="AA66" s="207">
        <f t="shared" si="5"/>
        <v>16</v>
      </c>
      <c r="AB66" s="208">
        <f t="shared" si="5"/>
        <v>8</v>
      </c>
      <c r="AC66" s="209">
        <f>AB66/AA66</f>
        <v>0.5</v>
      </c>
    </row>
    <row r="67" spans="1:29" s="147" customFormat="1" ht="21" customHeight="1" x14ac:dyDescent="0.3">
      <c r="A67" s="143"/>
      <c r="B67" s="144">
        <v>1</v>
      </c>
      <c r="C67" s="145" t="s">
        <v>109</v>
      </c>
      <c r="D67" s="179" t="s">
        <v>281</v>
      </c>
      <c r="E67" s="210" t="s">
        <v>281</v>
      </c>
      <c r="F67" s="145" t="s">
        <v>282</v>
      </c>
      <c r="G67" s="212"/>
      <c r="H67" s="215"/>
      <c r="I67" s="212"/>
      <c r="J67" s="213"/>
      <c r="K67" s="214">
        <v>2</v>
      </c>
      <c r="L67" s="215">
        <v>1</v>
      </c>
      <c r="M67" s="212"/>
      <c r="N67" s="213"/>
      <c r="O67" s="214"/>
      <c r="P67" s="213"/>
      <c r="Q67" s="182"/>
      <c r="R67" s="184"/>
      <c r="S67" s="182"/>
      <c r="T67" s="184"/>
      <c r="U67" s="214"/>
      <c r="V67" s="330"/>
      <c r="W67" s="339"/>
      <c r="X67" s="213"/>
      <c r="Y67" s="212"/>
      <c r="Z67" s="213"/>
      <c r="AA67" s="216">
        <f t="shared" si="5"/>
        <v>2</v>
      </c>
      <c r="AB67" s="146">
        <f t="shared" si="5"/>
        <v>1</v>
      </c>
      <c r="AC67" s="217">
        <f t="shared" ref="AC67:AC75" si="9">AB67/AA67</f>
        <v>0.5</v>
      </c>
    </row>
    <row r="68" spans="1:29" s="147" customFormat="1" ht="23.1" customHeight="1" x14ac:dyDescent="0.3">
      <c r="A68" s="143"/>
      <c r="B68" s="144">
        <v>2</v>
      </c>
      <c r="C68" s="145" t="s">
        <v>109</v>
      </c>
      <c r="D68" s="179" t="s">
        <v>186</v>
      </c>
      <c r="E68" s="210" t="s">
        <v>186</v>
      </c>
      <c r="F68" s="145" t="s">
        <v>283</v>
      </c>
      <c r="G68" s="212"/>
      <c r="H68" s="215"/>
      <c r="I68" s="212"/>
      <c r="J68" s="213"/>
      <c r="K68" s="214">
        <v>2</v>
      </c>
      <c r="L68" s="215">
        <v>1</v>
      </c>
      <c r="M68" s="212"/>
      <c r="N68" s="213"/>
      <c r="O68" s="214"/>
      <c r="P68" s="213"/>
      <c r="Q68" s="182"/>
      <c r="R68" s="184"/>
      <c r="S68" s="182"/>
      <c r="T68" s="184"/>
      <c r="U68" s="212"/>
      <c r="V68" s="330"/>
      <c r="W68" s="339"/>
      <c r="X68" s="213"/>
      <c r="Y68" s="212"/>
      <c r="Z68" s="213"/>
      <c r="AA68" s="216">
        <f t="shared" si="5"/>
        <v>2</v>
      </c>
      <c r="AB68" s="146">
        <f t="shared" si="5"/>
        <v>1</v>
      </c>
      <c r="AC68" s="217">
        <f t="shared" si="9"/>
        <v>0.5</v>
      </c>
    </row>
    <row r="69" spans="1:29" s="147" customFormat="1" ht="23.1" customHeight="1" x14ac:dyDescent="0.3">
      <c r="A69" s="143"/>
      <c r="B69" s="144">
        <v>3</v>
      </c>
      <c r="C69" s="145" t="s">
        <v>109</v>
      </c>
      <c r="D69" s="179" t="s">
        <v>267</v>
      </c>
      <c r="E69" s="210" t="s">
        <v>267</v>
      </c>
      <c r="F69" s="145" t="s">
        <v>284</v>
      </c>
      <c r="G69" s="212"/>
      <c r="H69" s="215"/>
      <c r="I69" s="212"/>
      <c r="J69" s="213"/>
      <c r="K69" s="214">
        <v>2</v>
      </c>
      <c r="L69" s="215">
        <v>1</v>
      </c>
      <c r="M69" s="212"/>
      <c r="N69" s="213"/>
      <c r="O69" s="214"/>
      <c r="P69" s="213"/>
      <c r="Q69" s="182"/>
      <c r="R69" s="184"/>
      <c r="S69" s="182"/>
      <c r="T69" s="184"/>
      <c r="U69" s="212"/>
      <c r="V69" s="330"/>
      <c r="W69" s="339"/>
      <c r="X69" s="213"/>
      <c r="Y69" s="212"/>
      <c r="Z69" s="213"/>
      <c r="AA69" s="216">
        <f t="shared" si="5"/>
        <v>2</v>
      </c>
      <c r="AB69" s="146">
        <f t="shared" si="5"/>
        <v>1</v>
      </c>
      <c r="AC69" s="217">
        <f t="shared" si="9"/>
        <v>0.5</v>
      </c>
    </row>
    <row r="70" spans="1:29" s="147" customFormat="1" ht="23.1" customHeight="1" x14ac:dyDescent="0.3">
      <c r="A70" s="143"/>
      <c r="B70" s="144">
        <v>4</v>
      </c>
      <c r="C70" s="145" t="s">
        <v>109</v>
      </c>
      <c r="D70" s="179" t="s">
        <v>185</v>
      </c>
      <c r="E70" s="210" t="s">
        <v>185</v>
      </c>
      <c r="F70" s="145" t="s">
        <v>285</v>
      </c>
      <c r="G70" s="212"/>
      <c r="H70" s="215"/>
      <c r="I70" s="212"/>
      <c r="J70" s="213"/>
      <c r="K70" s="214">
        <v>2</v>
      </c>
      <c r="L70" s="215">
        <v>1</v>
      </c>
      <c r="M70" s="212"/>
      <c r="N70" s="213"/>
      <c r="O70" s="214"/>
      <c r="P70" s="213"/>
      <c r="Q70" s="182"/>
      <c r="R70" s="184"/>
      <c r="S70" s="182"/>
      <c r="T70" s="184"/>
      <c r="U70" s="212"/>
      <c r="V70" s="331"/>
      <c r="W70" s="340"/>
      <c r="X70" s="213"/>
      <c r="Y70" s="212"/>
      <c r="Z70" s="213"/>
      <c r="AA70" s="216">
        <f t="shared" si="5"/>
        <v>2</v>
      </c>
      <c r="AB70" s="146">
        <f t="shared" si="5"/>
        <v>1</v>
      </c>
      <c r="AC70" s="217">
        <f t="shared" si="9"/>
        <v>0.5</v>
      </c>
    </row>
    <row r="71" spans="1:29" s="147" customFormat="1" ht="23.1" customHeight="1" x14ac:dyDescent="0.3">
      <c r="A71" s="143"/>
      <c r="B71" s="144">
        <v>5</v>
      </c>
      <c r="C71" s="145" t="s">
        <v>109</v>
      </c>
      <c r="D71" s="179" t="s">
        <v>286</v>
      </c>
      <c r="E71" s="210" t="s">
        <v>286</v>
      </c>
      <c r="F71" s="145" t="s">
        <v>287</v>
      </c>
      <c r="G71" s="212"/>
      <c r="H71" s="215"/>
      <c r="I71" s="212"/>
      <c r="J71" s="213"/>
      <c r="K71" s="214">
        <v>2</v>
      </c>
      <c r="L71" s="215">
        <v>1</v>
      </c>
      <c r="M71" s="212"/>
      <c r="N71" s="213"/>
      <c r="O71" s="214"/>
      <c r="P71" s="213"/>
      <c r="Q71" s="182"/>
      <c r="R71" s="184"/>
      <c r="S71" s="182"/>
      <c r="T71" s="184"/>
      <c r="U71" s="212"/>
      <c r="V71" s="330"/>
      <c r="W71" s="339"/>
      <c r="X71" s="213"/>
      <c r="Y71" s="212"/>
      <c r="Z71" s="213"/>
      <c r="AA71" s="216">
        <f t="shared" si="5"/>
        <v>2</v>
      </c>
      <c r="AB71" s="146">
        <f t="shared" si="5"/>
        <v>1</v>
      </c>
      <c r="AC71" s="217">
        <f t="shared" si="9"/>
        <v>0.5</v>
      </c>
    </row>
    <row r="72" spans="1:29" s="147" customFormat="1" ht="23.1" customHeight="1" x14ac:dyDescent="0.3">
      <c r="A72" s="143"/>
      <c r="B72" s="144">
        <v>6</v>
      </c>
      <c r="C72" s="145" t="s">
        <v>109</v>
      </c>
      <c r="D72" s="384">
        <v>43961</v>
      </c>
      <c r="E72" s="361">
        <v>43961</v>
      </c>
      <c r="F72" s="145" t="s">
        <v>288</v>
      </c>
      <c r="G72" s="212"/>
      <c r="H72" s="215"/>
      <c r="I72" s="212"/>
      <c r="J72" s="213"/>
      <c r="K72" s="214">
        <v>2</v>
      </c>
      <c r="L72" s="215">
        <v>1</v>
      </c>
      <c r="M72" s="212"/>
      <c r="N72" s="213"/>
      <c r="O72" s="214"/>
      <c r="P72" s="213"/>
      <c r="Q72" s="182"/>
      <c r="R72" s="184"/>
      <c r="S72" s="182"/>
      <c r="T72" s="184"/>
      <c r="U72" s="212"/>
      <c r="V72" s="330"/>
      <c r="W72" s="339"/>
      <c r="X72" s="213"/>
      <c r="Y72" s="212"/>
      <c r="Z72" s="213"/>
      <c r="AA72" s="216">
        <f t="shared" si="5"/>
        <v>2</v>
      </c>
      <c r="AB72" s="146">
        <f t="shared" si="5"/>
        <v>1</v>
      </c>
      <c r="AC72" s="217">
        <f t="shared" si="9"/>
        <v>0.5</v>
      </c>
    </row>
    <row r="73" spans="1:29" s="147" customFormat="1" ht="23.1" customHeight="1" x14ac:dyDescent="0.3">
      <c r="A73" s="143"/>
      <c r="B73" s="144">
        <v>7</v>
      </c>
      <c r="C73" s="145" t="s">
        <v>109</v>
      </c>
      <c r="D73" s="384">
        <v>44022</v>
      </c>
      <c r="E73" s="361">
        <v>44022</v>
      </c>
      <c r="F73" s="145" t="s">
        <v>283</v>
      </c>
      <c r="G73" s="212"/>
      <c r="H73" s="215"/>
      <c r="I73" s="212"/>
      <c r="J73" s="213"/>
      <c r="K73" s="214">
        <v>2</v>
      </c>
      <c r="L73" s="215">
        <v>1</v>
      </c>
      <c r="M73" s="212"/>
      <c r="N73" s="213"/>
      <c r="O73" s="214"/>
      <c r="P73" s="213"/>
      <c r="Q73" s="182"/>
      <c r="R73" s="184"/>
      <c r="S73" s="182"/>
      <c r="T73" s="184"/>
      <c r="U73" s="212"/>
      <c r="V73" s="330"/>
      <c r="W73" s="339"/>
      <c r="X73" s="213"/>
      <c r="Y73" s="212"/>
      <c r="Z73" s="213"/>
      <c r="AA73" s="216">
        <f t="shared" si="5"/>
        <v>2</v>
      </c>
      <c r="AB73" s="146">
        <f t="shared" si="5"/>
        <v>1</v>
      </c>
      <c r="AC73" s="217">
        <f t="shared" si="9"/>
        <v>0.5</v>
      </c>
    </row>
    <row r="74" spans="1:29" s="147" customFormat="1" ht="23.1" customHeight="1" x14ac:dyDescent="0.3">
      <c r="A74" s="143"/>
      <c r="B74" s="144">
        <v>8</v>
      </c>
      <c r="C74" s="145" t="s">
        <v>109</v>
      </c>
      <c r="D74" s="384">
        <v>44175</v>
      </c>
      <c r="E74" s="361">
        <v>44175</v>
      </c>
      <c r="F74" s="145" t="s">
        <v>288</v>
      </c>
      <c r="G74" s="212"/>
      <c r="H74" s="215"/>
      <c r="I74" s="212"/>
      <c r="J74" s="213"/>
      <c r="K74" s="214">
        <v>2</v>
      </c>
      <c r="L74" s="215">
        <v>1</v>
      </c>
      <c r="M74" s="212"/>
      <c r="N74" s="213"/>
      <c r="O74" s="214"/>
      <c r="P74" s="213"/>
      <c r="Q74" s="182"/>
      <c r="R74" s="184"/>
      <c r="S74" s="182"/>
      <c r="T74" s="184"/>
      <c r="U74" s="212"/>
      <c r="V74" s="330"/>
      <c r="W74" s="339"/>
      <c r="X74" s="213"/>
      <c r="Y74" s="212"/>
      <c r="Z74" s="213"/>
      <c r="AA74" s="216">
        <f t="shared" si="5"/>
        <v>2</v>
      </c>
      <c r="AB74" s="146">
        <f t="shared" si="5"/>
        <v>1</v>
      </c>
      <c r="AC74" s="217">
        <f t="shared" si="9"/>
        <v>0.5</v>
      </c>
    </row>
    <row r="75" spans="1:29" s="147" customFormat="1" ht="23.45" customHeight="1" thickBot="1" x14ac:dyDescent="0.35">
      <c r="A75" s="143"/>
      <c r="B75" s="148">
        <v>9</v>
      </c>
      <c r="C75" s="149"/>
      <c r="D75" s="191"/>
      <c r="E75" s="192"/>
      <c r="F75" s="193"/>
      <c r="G75" s="194"/>
      <c r="H75" s="197"/>
      <c r="I75" s="194"/>
      <c r="J75" s="195"/>
      <c r="K75" s="196"/>
      <c r="L75" s="197"/>
      <c r="M75" s="194"/>
      <c r="N75" s="195"/>
      <c r="O75" s="196"/>
      <c r="P75" s="195"/>
      <c r="Q75" s="194"/>
      <c r="R75" s="195"/>
      <c r="S75" s="194"/>
      <c r="T75" s="195"/>
      <c r="U75" s="194"/>
      <c r="V75" s="328"/>
      <c r="W75" s="337"/>
      <c r="X75" s="195"/>
      <c r="Y75" s="194"/>
      <c r="Z75" s="195"/>
      <c r="AA75" s="198">
        <f t="shared" si="5"/>
        <v>0</v>
      </c>
      <c r="AB75" s="148">
        <f t="shared" si="5"/>
        <v>0</v>
      </c>
      <c r="AC75" s="199" t="e">
        <f t="shared" si="9"/>
        <v>#DIV/0!</v>
      </c>
    </row>
    <row r="76" spans="1:29" ht="23.45" customHeight="1" thickTop="1" x14ac:dyDescent="0.65">
      <c r="A76" s="141"/>
      <c r="B76" s="166">
        <v>6</v>
      </c>
      <c r="C76" s="142" t="s">
        <v>124</v>
      </c>
      <c r="D76" s="201"/>
      <c r="E76" s="201"/>
      <c r="F76" s="202"/>
      <c r="G76" s="203">
        <f t="shared" ref="G76:Z76" si="10">SUM(G77:G77)</f>
        <v>0</v>
      </c>
      <c r="H76" s="206">
        <f t="shared" si="10"/>
        <v>0</v>
      </c>
      <c r="I76" s="203">
        <f t="shared" si="10"/>
        <v>0</v>
      </c>
      <c r="J76" s="204">
        <f t="shared" si="10"/>
        <v>0</v>
      </c>
      <c r="K76" s="205">
        <f t="shared" si="10"/>
        <v>7</v>
      </c>
      <c r="L76" s="206">
        <f t="shared" si="10"/>
        <v>4</v>
      </c>
      <c r="M76" s="203">
        <f t="shared" si="10"/>
        <v>1</v>
      </c>
      <c r="N76" s="204">
        <f t="shared" si="10"/>
        <v>0</v>
      </c>
      <c r="O76" s="205">
        <f t="shared" si="10"/>
        <v>0</v>
      </c>
      <c r="P76" s="204">
        <f t="shared" si="10"/>
        <v>0</v>
      </c>
      <c r="Q76" s="318">
        <f t="shared" si="10"/>
        <v>0</v>
      </c>
      <c r="R76" s="319">
        <f t="shared" si="10"/>
        <v>0</v>
      </c>
      <c r="S76" s="320">
        <f t="shared" si="10"/>
        <v>0</v>
      </c>
      <c r="T76" s="321">
        <f t="shared" si="10"/>
        <v>0</v>
      </c>
      <c r="U76" s="172">
        <f t="shared" si="10"/>
        <v>0</v>
      </c>
      <c r="V76" s="329">
        <f t="shared" si="10"/>
        <v>0</v>
      </c>
      <c r="W76" s="338">
        <f t="shared" si="10"/>
        <v>0</v>
      </c>
      <c r="X76" s="204">
        <f t="shared" si="10"/>
        <v>0</v>
      </c>
      <c r="Y76" s="203">
        <f t="shared" si="10"/>
        <v>6</v>
      </c>
      <c r="Z76" s="204">
        <f t="shared" si="10"/>
        <v>4</v>
      </c>
      <c r="AA76" s="207">
        <f t="shared" si="5"/>
        <v>14</v>
      </c>
      <c r="AB76" s="208">
        <f t="shared" si="5"/>
        <v>8</v>
      </c>
      <c r="AC76" s="209">
        <f>AB76/AA76</f>
        <v>0.5714285714285714</v>
      </c>
    </row>
    <row r="77" spans="1:29" s="147" customFormat="1" ht="23.45" customHeight="1" thickBot="1" x14ac:dyDescent="0.3">
      <c r="A77" s="143"/>
      <c r="B77" s="148">
        <v>1</v>
      </c>
      <c r="C77" s="149" t="s">
        <v>125</v>
      </c>
      <c r="D77" s="386" t="s">
        <v>275</v>
      </c>
      <c r="E77" s="386">
        <v>43871</v>
      </c>
      <c r="F77" s="357" t="s">
        <v>107</v>
      </c>
      <c r="G77" s="194">
        <v>0</v>
      </c>
      <c r="H77" s="197">
        <v>0</v>
      </c>
      <c r="I77" s="194">
        <v>0</v>
      </c>
      <c r="J77" s="195">
        <v>0</v>
      </c>
      <c r="K77" s="196">
        <v>7</v>
      </c>
      <c r="L77" s="197">
        <v>4</v>
      </c>
      <c r="M77" s="194">
        <v>1</v>
      </c>
      <c r="N77" s="195">
        <v>0</v>
      </c>
      <c r="O77" s="196">
        <v>0</v>
      </c>
      <c r="P77" s="195">
        <v>0</v>
      </c>
      <c r="Q77" s="194">
        <v>0</v>
      </c>
      <c r="R77" s="195">
        <v>0</v>
      </c>
      <c r="S77" s="194">
        <v>0</v>
      </c>
      <c r="T77" s="195">
        <v>0</v>
      </c>
      <c r="U77" s="194">
        <v>0</v>
      </c>
      <c r="V77" s="328">
        <v>0</v>
      </c>
      <c r="W77" s="337">
        <v>0</v>
      </c>
      <c r="X77" s="195">
        <v>0</v>
      </c>
      <c r="Y77" s="194">
        <v>6</v>
      </c>
      <c r="Z77" s="195">
        <v>4</v>
      </c>
      <c r="AA77" s="198">
        <f t="shared" si="5"/>
        <v>14</v>
      </c>
      <c r="AB77" s="148">
        <f t="shared" si="5"/>
        <v>8</v>
      </c>
      <c r="AC77" s="199">
        <f t="shared" ref="AC77" si="11">AB77/AA77</f>
        <v>0.5714285714285714</v>
      </c>
    </row>
    <row r="78" spans="1:29" ht="23.45" customHeight="1" thickTop="1" x14ac:dyDescent="0.65">
      <c r="A78" s="141"/>
      <c r="B78" s="166">
        <v>7</v>
      </c>
      <c r="C78" s="142" t="s">
        <v>127</v>
      </c>
      <c r="D78" s="201"/>
      <c r="E78" s="201"/>
      <c r="F78" s="202"/>
      <c r="G78" s="203">
        <f t="shared" ref="G78:Z78" si="12">SUM(G79:G80)</f>
        <v>0</v>
      </c>
      <c r="H78" s="206">
        <f t="shared" si="12"/>
        <v>0</v>
      </c>
      <c r="I78" s="203">
        <f t="shared" si="12"/>
        <v>0</v>
      </c>
      <c r="J78" s="204">
        <f t="shared" si="12"/>
        <v>0</v>
      </c>
      <c r="K78" s="205">
        <f t="shared" si="12"/>
        <v>0</v>
      </c>
      <c r="L78" s="206">
        <f t="shared" si="12"/>
        <v>0</v>
      </c>
      <c r="M78" s="203">
        <f t="shared" si="12"/>
        <v>0</v>
      </c>
      <c r="N78" s="204">
        <f t="shared" si="12"/>
        <v>0</v>
      </c>
      <c r="O78" s="205">
        <f t="shared" si="12"/>
        <v>0</v>
      </c>
      <c r="P78" s="204">
        <f t="shared" si="12"/>
        <v>0</v>
      </c>
      <c r="Q78" s="318">
        <f t="shared" si="12"/>
        <v>0</v>
      </c>
      <c r="R78" s="319">
        <f t="shared" si="12"/>
        <v>0</v>
      </c>
      <c r="S78" s="320">
        <f t="shared" si="12"/>
        <v>0</v>
      </c>
      <c r="T78" s="321">
        <f t="shared" si="12"/>
        <v>0</v>
      </c>
      <c r="U78" s="172">
        <f t="shared" si="12"/>
        <v>0</v>
      </c>
      <c r="V78" s="329">
        <f t="shared" si="12"/>
        <v>0</v>
      </c>
      <c r="W78" s="338">
        <f t="shared" si="12"/>
        <v>0</v>
      </c>
      <c r="X78" s="204">
        <f t="shared" si="12"/>
        <v>0</v>
      </c>
      <c r="Y78" s="203">
        <f t="shared" si="12"/>
        <v>0</v>
      </c>
      <c r="Z78" s="204">
        <f t="shared" si="12"/>
        <v>0</v>
      </c>
      <c r="AA78" s="207">
        <f t="shared" si="5"/>
        <v>0</v>
      </c>
      <c r="AB78" s="208">
        <f t="shared" si="5"/>
        <v>0</v>
      </c>
      <c r="AC78" s="209" t="e">
        <f>AB78/AA78</f>
        <v>#DIV/0!</v>
      </c>
    </row>
    <row r="79" spans="1:29" s="147" customFormat="1" ht="21" customHeight="1" x14ac:dyDescent="0.3">
      <c r="A79" s="143"/>
      <c r="B79" s="144">
        <v>1</v>
      </c>
      <c r="C79" s="145" t="s">
        <v>129</v>
      </c>
      <c r="D79" s="179"/>
      <c r="E79" s="210"/>
      <c r="F79" s="211"/>
      <c r="G79" s="212"/>
      <c r="H79" s="215"/>
      <c r="I79" s="212"/>
      <c r="J79" s="213"/>
      <c r="K79" s="214"/>
      <c r="L79" s="215"/>
      <c r="M79" s="212"/>
      <c r="N79" s="213"/>
      <c r="O79" s="214"/>
      <c r="P79" s="213"/>
      <c r="Q79" s="182"/>
      <c r="R79" s="184"/>
      <c r="S79" s="182"/>
      <c r="T79" s="184"/>
      <c r="U79" s="214"/>
      <c r="V79" s="330"/>
      <c r="W79" s="339"/>
      <c r="X79" s="213"/>
      <c r="Y79" s="212"/>
      <c r="Z79" s="213"/>
      <c r="AA79" s="216">
        <f t="shared" si="5"/>
        <v>0</v>
      </c>
      <c r="AB79" s="146">
        <f t="shared" si="5"/>
        <v>0</v>
      </c>
      <c r="AC79" s="217" t="e">
        <f t="shared" ref="AC79:AC80" si="13">AB79/AA79</f>
        <v>#DIV/0!</v>
      </c>
    </row>
    <row r="80" spans="1:29" s="147" customFormat="1" ht="23.45" customHeight="1" thickBot="1" x14ac:dyDescent="0.35">
      <c r="A80" s="143"/>
      <c r="B80" s="148">
        <v>2</v>
      </c>
      <c r="C80" s="149"/>
      <c r="D80" s="191"/>
      <c r="E80" s="192"/>
      <c r="F80" s="193"/>
      <c r="G80" s="194"/>
      <c r="H80" s="197"/>
      <c r="I80" s="194"/>
      <c r="J80" s="195"/>
      <c r="K80" s="196"/>
      <c r="L80" s="197"/>
      <c r="M80" s="194"/>
      <c r="N80" s="195"/>
      <c r="O80" s="196"/>
      <c r="P80" s="195"/>
      <c r="Q80" s="194"/>
      <c r="R80" s="195"/>
      <c r="S80" s="194"/>
      <c r="T80" s="195"/>
      <c r="U80" s="194"/>
      <c r="V80" s="328"/>
      <c r="W80" s="337"/>
      <c r="X80" s="195"/>
      <c r="Y80" s="194"/>
      <c r="Z80" s="195"/>
      <c r="AA80" s="198">
        <f t="shared" si="5"/>
        <v>0</v>
      </c>
      <c r="AB80" s="148">
        <f t="shared" si="5"/>
        <v>0</v>
      </c>
      <c r="AC80" s="199" t="e">
        <f t="shared" si="13"/>
        <v>#DIV/0!</v>
      </c>
    </row>
    <row r="81" spans="1:29" ht="23.45" customHeight="1" thickTop="1" x14ac:dyDescent="0.65">
      <c r="A81" s="141"/>
      <c r="B81" s="166">
        <v>8</v>
      </c>
      <c r="C81" s="142" t="s">
        <v>128</v>
      </c>
      <c r="D81" s="201"/>
      <c r="E81" s="201"/>
      <c r="F81" s="202"/>
      <c r="G81" s="203">
        <f t="shared" ref="G81:Z81" si="14">SUM(G82:G100)</f>
        <v>0</v>
      </c>
      <c r="H81" s="206">
        <f t="shared" si="14"/>
        <v>0</v>
      </c>
      <c r="I81" s="203">
        <f t="shared" si="14"/>
        <v>0</v>
      </c>
      <c r="J81" s="204">
        <f t="shared" si="14"/>
        <v>0</v>
      </c>
      <c r="K81" s="205">
        <f t="shared" si="14"/>
        <v>0</v>
      </c>
      <c r="L81" s="206">
        <f t="shared" si="14"/>
        <v>0</v>
      </c>
      <c r="M81" s="203">
        <f t="shared" si="14"/>
        <v>0</v>
      </c>
      <c r="N81" s="204">
        <f t="shared" si="14"/>
        <v>0</v>
      </c>
      <c r="O81" s="205">
        <f t="shared" si="14"/>
        <v>0</v>
      </c>
      <c r="P81" s="204">
        <f t="shared" si="14"/>
        <v>0</v>
      </c>
      <c r="Q81" s="318">
        <f t="shared" si="14"/>
        <v>0</v>
      </c>
      <c r="R81" s="319">
        <f t="shared" si="14"/>
        <v>0</v>
      </c>
      <c r="S81" s="320">
        <f t="shared" si="14"/>
        <v>0</v>
      </c>
      <c r="T81" s="321">
        <f t="shared" si="14"/>
        <v>0</v>
      </c>
      <c r="U81" s="172">
        <f t="shared" si="14"/>
        <v>0</v>
      </c>
      <c r="V81" s="329">
        <f t="shared" si="14"/>
        <v>0</v>
      </c>
      <c r="W81" s="338">
        <f t="shared" si="14"/>
        <v>0</v>
      </c>
      <c r="X81" s="204">
        <f t="shared" si="14"/>
        <v>0</v>
      </c>
      <c r="Y81" s="203">
        <f t="shared" si="14"/>
        <v>0</v>
      </c>
      <c r="Z81" s="204">
        <f t="shared" si="14"/>
        <v>0</v>
      </c>
      <c r="AA81" s="207">
        <f t="shared" si="5"/>
        <v>0</v>
      </c>
      <c r="AB81" s="208">
        <f t="shared" si="5"/>
        <v>0</v>
      </c>
      <c r="AC81" s="209" t="e">
        <f>AB81/AA81</f>
        <v>#DIV/0!</v>
      </c>
    </row>
    <row r="82" spans="1:29" s="147" customFormat="1" ht="21" customHeight="1" x14ac:dyDescent="0.3">
      <c r="A82" s="143"/>
      <c r="B82" s="144">
        <v>1</v>
      </c>
      <c r="C82" s="145" t="s">
        <v>130</v>
      </c>
      <c r="D82" s="179"/>
      <c r="E82" s="210"/>
      <c r="F82" s="211"/>
      <c r="G82" s="212"/>
      <c r="H82" s="215"/>
      <c r="I82" s="212"/>
      <c r="J82" s="213"/>
      <c r="K82" s="214"/>
      <c r="L82" s="215"/>
      <c r="M82" s="212"/>
      <c r="N82" s="213"/>
      <c r="O82" s="214"/>
      <c r="P82" s="213"/>
      <c r="Q82" s="182"/>
      <c r="R82" s="184"/>
      <c r="S82" s="182"/>
      <c r="T82" s="184"/>
      <c r="U82" s="214"/>
      <c r="V82" s="330"/>
      <c r="W82" s="339"/>
      <c r="X82" s="213"/>
      <c r="Y82" s="212"/>
      <c r="Z82" s="213"/>
      <c r="AA82" s="216">
        <f t="shared" si="5"/>
        <v>0</v>
      </c>
      <c r="AB82" s="146">
        <f t="shared" si="5"/>
        <v>0</v>
      </c>
      <c r="AC82" s="217" t="e">
        <f t="shared" ref="AC82:AC100" si="15">AB82/AA82</f>
        <v>#DIV/0!</v>
      </c>
    </row>
    <row r="83" spans="1:29" s="147" customFormat="1" ht="21" customHeight="1" x14ac:dyDescent="0.3">
      <c r="A83" s="143"/>
      <c r="B83" s="144">
        <v>2</v>
      </c>
      <c r="C83" s="145" t="s">
        <v>133</v>
      </c>
      <c r="D83" s="179"/>
      <c r="E83" s="210"/>
      <c r="F83" s="211"/>
      <c r="G83" s="212"/>
      <c r="H83" s="215"/>
      <c r="I83" s="212"/>
      <c r="J83" s="213"/>
      <c r="K83" s="214"/>
      <c r="L83" s="215"/>
      <c r="M83" s="212"/>
      <c r="N83" s="213"/>
      <c r="O83" s="214"/>
      <c r="P83" s="213"/>
      <c r="Q83" s="182"/>
      <c r="R83" s="184"/>
      <c r="S83" s="182"/>
      <c r="T83" s="184"/>
      <c r="U83" s="214"/>
      <c r="V83" s="330"/>
      <c r="W83" s="339"/>
      <c r="X83" s="213"/>
      <c r="Y83" s="212"/>
      <c r="Z83" s="213"/>
      <c r="AA83" s="216"/>
      <c r="AB83" s="146"/>
      <c r="AC83" s="217"/>
    </row>
    <row r="84" spans="1:29" s="147" customFormat="1" ht="21" customHeight="1" x14ac:dyDescent="0.3">
      <c r="A84" s="143"/>
      <c r="B84" s="144">
        <v>3</v>
      </c>
      <c r="C84" s="145" t="s">
        <v>137</v>
      </c>
      <c r="D84" s="179"/>
      <c r="E84" s="210"/>
      <c r="F84" s="211"/>
      <c r="G84" s="212"/>
      <c r="H84" s="215"/>
      <c r="I84" s="212"/>
      <c r="J84" s="213"/>
      <c r="K84" s="214"/>
      <c r="L84" s="215"/>
      <c r="M84" s="212"/>
      <c r="N84" s="213"/>
      <c r="O84" s="214"/>
      <c r="P84" s="213"/>
      <c r="Q84" s="182"/>
      <c r="R84" s="184"/>
      <c r="S84" s="182"/>
      <c r="T84" s="184"/>
      <c r="U84" s="214"/>
      <c r="V84" s="330"/>
      <c r="W84" s="339"/>
      <c r="X84" s="213"/>
      <c r="Y84" s="212"/>
      <c r="Z84" s="213"/>
      <c r="AA84" s="216"/>
      <c r="AB84" s="146"/>
      <c r="AC84" s="217"/>
    </row>
    <row r="85" spans="1:29" s="147" customFormat="1" ht="21" customHeight="1" x14ac:dyDescent="0.3">
      <c r="A85" s="143"/>
      <c r="B85" s="144">
        <v>4</v>
      </c>
      <c r="C85" s="145" t="s">
        <v>138</v>
      </c>
      <c r="D85" s="179"/>
      <c r="E85" s="210"/>
      <c r="F85" s="211"/>
      <c r="G85" s="212"/>
      <c r="H85" s="215"/>
      <c r="I85" s="212"/>
      <c r="J85" s="213"/>
      <c r="K85" s="214"/>
      <c r="L85" s="215"/>
      <c r="M85" s="212"/>
      <c r="N85" s="213"/>
      <c r="O85" s="214"/>
      <c r="P85" s="213"/>
      <c r="Q85" s="182"/>
      <c r="R85" s="184"/>
      <c r="S85" s="182"/>
      <c r="T85" s="184"/>
      <c r="U85" s="214"/>
      <c r="V85" s="330"/>
      <c r="W85" s="339"/>
      <c r="X85" s="213"/>
      <c r="Y85" s="212"/>
      <c r="Z85" s="213"/>
      <c r="AA85" s="216"/>
      <c r="AB85" s="146"/>
      <c r="AC85" s="217"/>
    </row>
    <row r="86" spans="1:29" s="147" customFormat="1" ht="21" customHeight="1" x14ac:dyDescent="0.3">
      <c r="A86" s="143"/>
      <c r="B86" s="144">
        <v>5</v>
      </c>
      <c r="C86" s="145" t="s">
        <v>139</v>
      </c>
      <c r="D86" s="179"/>
      <c r="E86" s="210"/>
      <c r="F86" s="211"/>
      <c r="G86" s="212"/>
      <c r="H86" s="215"/>
      <c r="I86" s="212"/>
      <c r="J86" s="213"/>
      <c r="K86" s="214"/>
      <c r="L86" s="215"/>
      <c r="M86" s="212"/>
      <c r="N86" s="213"/>
      <c r="O86" s="214"/>
      <c r="P86" s="213"/>
      <c r="Q86" s="182"/>
      <c r="R86" s="184"/>
      <c r="S86" s="182"/>
      <c r="T86" s="184"/>
      <c r="U86" s="214"/>
      <c r="V86" s="330"/>
      <c r="W86" s="339"/>
      <c r="X86" s="213"/>
      <c r="Y86" s="212"/>
      <c r="Z86" s="213"/>
      <c r="AA86" s="216"/>
      <c r="AB86" s="146"/>
      <c r="AC86" s="217"/>
    </row>
    <row r="87" spans="1:29" s="147" customFormat="1" ht="21" customHeight="1" x14ac:dyDescent="0.3">
      <c r="A87" s="143"/>
      <c r="B87" s="144">
        <v>6</v>
      </c>
      <c r="C87" s="145" t="s">
        <v>140</v>
      </c>
      <c r="D87" s="179"/>
      <c r="E87" s="210"/>
      <c r="F87" s="211"/>
      <c r="G87" s="212"/>
      <c r="H87" s="215"/>
      <c r="I87" s="212"/>
      <c r="J87" s="213"/>
      <c r="K87" s="214"/>
      <c r="L87" s="215"/>
      <c r="M87" s="212"/>
      <c r="N87" s="213"/>
      <c r="O87" s="214"/>
      <c r="P87" s="213"/>
      <c r="Q87" s="182"/>
      <c r="R87" s="184"/>
      <c r="S87" s="182"/>
      <c r="T87" s="184"/>
      <c r="U87" s="214"/>
      <c r="V87" s="330"/>
      <c r="W87" s="339"/>
      <c r="X87" s="213"/>
      <c r="Y87" s="212"/>
      <c r="Z87" s="213"/>
      <c r="AA87" s="216"/>
      <c r="AB87" s="146"/>
      <c r="AC87" s="217"/>
    </row>
    <row r="88" spans="1:29" s="147" customFormat="1" ht="21" customHeight="1" x14ac:dyDescent="0.3">
      <c r="A88" s="143"/>
      <c r="B88" s="144">
        <v>7</v>
      </c>
      <c r="C88" s="145" t="s">
        <v>141</v>
      </c>
      <c r="D88" s="179"/>
      <c r="E88" s="210"/>
      <c r="F88" s="211"/>
      <c r="G88" s="212"/>
      <c r="H88" s="215"/>
      <c r="I88" s="212"/>
      <c r="J88" s="213"/>
      <c r="K88" s="214"/>
      <c r="L88" s="215"/>
      <c r="M88" s="212"/>
      <c r="N88" s="213"/>
      <c r="O88" s="214"/>
      <c r="P88" s="213"/>
      <c r="Q88" s="182"/>
      <c r="R88" s="184"/>
      <c r="S88" s="182"/>
      <c r="T88" s="184"/>
      <c r="U88" s="214"/>
      <c r="V88" s="330"/>
      <c r="W88" s="339"/>
      <c r="X88" s="213"/>
      <c r="Y88" s="212"/>
      <c r="Z88" s="213"/>
      <c r="AA88" s="216"/>
      <c r="AB88" s="146"/>
      <c r="AC88" s="217"/>
    </row>
    <row r="89" spans="1:29" s="147" customFormat="1" ht="21" customHeight="1" x14ac:dyDescent="0.3">
      <c r="A89" s="143"/>
      <c r="B89" s="144">
        <v>8</v>
      </c>
      <c r="C89" s="145" t="s">
        <v>142</v>
      </c>
      <c r="D89" s="179"/>
      <c r="E89" s="210"/>
      <c r="F89" s="211"/>
      <c r="G89" s="212"/>
      <c r="H89" s="215"/>
      <c r="I89" s="212"/>
      <c r="J89" s="213"/>
      <c r="K89" s="214"/>
      <c r="L89" s="215"/>
      <c r="M89" s="212"/>
      <c r="N89" s="213"/>
      <c r="O89" s="214"/>
      <c r="P89" s="213"/>
      <c r="Q89" s="182"/>
      <c r="R89" s="184"/>
      <c r="S89" s="182"/>
      <c r="T89" s="184"/>
      <c r="U89" s="214"/>
      <c r="V89" s="330"/>
      <c r="W89" s="339"/>
      <c r="X89" s="213"/>
      <c r="Y89" s="212"/>
      <c r="Z89" s="213"/>
      <c r="AA89" s="216"/>
      <c r="AB89" s="146"/>
      <c r="AC89" s="217"/>
    </row>
    <row r="90" spans="1:29" s="147" customFormat="1" ht="21" customHeight="1" x14ac:dyDescent="0.3">
      <c r="A90" s="143"/>
      <c r="B90" s="144">
        <v>9</v>
      </c>
      <c r="C90" s="145" t="s">
        <v>143</v>
      </c>
      <c r="D90" s="179"/>
      <c r="E90" s="210"/>
      <c r="F90" s="211"/>
      <c r="G90" s="212"/>
      <c r="H90" s="215"/>
      <c r="I90" s="212"/>
      <c r="J90" s="213"/>
      <c r="K90" s="214"/>
      <c r="L90" s="215"/>
      <c r="M90" s="212"/>
      <c r="N90" s="213"/>
      <c r="O90" s="214"/>
      <c r="P90" s="213"/>
      <c r="Q90" s="182"/>
      <c r="R90" s="184"/>
      <c r="S90" s="182"/>
      <c r="T90" s="184"/>
      <c r="U90" s="214"/>
      <c r="V90" s="330"/>
      <c r="W90" s="339"/>
      <c r="X90" s="213"/>
      <c r="Y90" s="212"/>
      <c r="Z90" s="213"/>
      <c r="AA90" s="216"/>
      <c r="AB90" s="146"/>
      <c r="AC90" s="217"/>
    </row>
    <row r="91" spans="1:29" s="147" customFormat="1" ht="21" customHeight="1" x14ac:dyDescent="0.3">
      <c r="A91" s="143"/>
      <c r="B91" s="144">
        <v>10</v>
      </c>
      <c r="C91" s="145" t="s">
        <v>144</v>
      </c>
      <c r="D91" s="179"/>
      <c r="E91" s="210"/>
      <c r="F91" s="211"/>
      <c r="G91" s="212"/>
      <c r="H91" s="215"/>
      <c r="I91" s="212"/>
      <c r="J91" s="213"/>
      <c r="K91" s="214"/>
      <c r="L91" s="215"/>
      <c r="M91" s="212"/>
      <c r="N91" s="213"/>
      <c r="O91" s="214"/>
      <c r="P91" s="213"/>
      <c r="Q91" s="182"/>
      <c r="R91" s="184"/>
      <c r="S91" s="182"/>
      <c r="T91" s="184"/>
      <c r="U91" s="214"/>
      <c r="V91" s="330"/>
      <c r="W91" s="339"/>
      <c r="X91" s="213"/>
      <c r="Y91" s="212"/>
      <c r="Z91" s="213"/>
      <c r="AA91" s="216"/>
      <c r="AB91" s="146"/>
      <c r="AC91" s="217"/>
    </row>
    <row r="92" spans="1:29" s="147" customFormat="1" ht="21" customHeight="1" x14ac:dyDescent="0.3">
      <c r="A92" s="143"/>
      <c r="B92" s="144">
        <v>11</v>
      </c>
      <c r="C92" s="145" t="s">
        <v>145</v>
      </c>
      <c r="D92" s="179"/>
      <c r="E92" s="210"/>
      <c r="F92" s="211"/>
      <c r="G92" s="212"/>
      <c r="H92" s="215"/>
      <c r="I92" s="212"/>
      <c r="J92" s="213"/>
      <c r="K92" s="214"/>
      <c r="L92" s="215"/>
      <c r="M92" s="212"/>
      <c r="N92" s="213"/>
      <c r="O92" s="214"/>
      <c r="P92" s="213"/>
      <c r="Q92" s="182"/>
      <c r="R92" s="184"/>
      <c r="S92" s="182"/>
      <c r="T92" s="184"/>
      <c r="U92" s="214"/>
      <c r="V92" s="330"/>
      <c r="W92" s="339"/>
      <c r="X92" s="213"/>
      <c r="Y92" s="212"/>
      <c r="Z92" s="213"/>
      <c r="AA92" s="216"/>
      <c r="AB92" s="146"/>
      <c r="AC92" s="217"/>
    </row>
    <row r="93" spans="1:29" s="147" customFormat="1" ht="21" customHeight="1" x14ac:dyDescent="0.3">
      <c r="A93" s="143"/>
      <c r="B93" s="144">
        <v>12</v>
      </c>
      <c r="C93" s="145" t="s">
        <v>146</v>
      </c>
      <c r="D93" s="179"/>
      <c r="E93" s="210"/>
      <c r="F93" s="211"/>
      <c r="G93" s="212"/>
      <c r="H93" s="215"/>
      <c r="I93" s="212"/>
      <c r="J93" s="213"/>
      <c r="K93" s="214"/>
      <c r="L93" s="215"/>
      <c r="M93" s="212"/>
      <c r="N93" s="213"/>
      <c r="O93" s="214"/>
      <c r="P93" s="213"/>
      <c r="Q93" s="182"/>
      <c r="R93" s="184"/>
      <c r="S93" s="182"/>
      <c r="T93" s="184"/>
      <c r="U93" s="214"/>
      <c r="V93" s="330"/>
      <c r="W93" s="339"/>
      <c r="X93" s="213"/>
      <c r="Y93" s="212"/>
      <c r="Z93" s="213"/>
      <c r="AA93" s="216"/>
      <c r="AB93" s="146"/>
      <c r="AC93" s="217"/>
    </row>
    <row r="94" spans="1:29" s="147" customFormat="1" ht="21" customHeight="1" x14ac:dyDescent="0.3">
      <c r="A94" s="143"/>
      <c r="B94" s="144">
        <v>13</v>
      </c>
      <c r="C94" s="145" t="s">
        <v>147</v>
      </c>
      <c r="D94" s="179"/>
      <c r="E94" s="210"/>
      <c r="F94" s="211"/>
      <c r="G94" s="212"/>
      <c r="H94" s="215"/>
      <c r="I94" s="212"/>
      <c r="J94" s="213"/>
      <c r="K94" s="214"/>
      <c r="L94" s="215"/>
      <c r="M94" s="212"/>
      <c r="N94" s="213"/>
      <c r="O94" s="214"/>
      <c r="P94" s="213"/>
      <c r="Q94" s="182"/>
      <c r="R94" s="184"/>
      <c r="S94" s="182"/>
      <c r="T94" s="184"/>
      <c r="U94" s="214"/>
      <c r="V94" s="330"/>
      <c r="W94" s="339"/>
      <c r="X94" s="213"/>
      <c r="Y94" s="212"/>
      <c r="Z94" s="213"/>
      <c r="AA94" s="216"/>
      <c r="AB94" s="146"/>
      <c r="AC94" s="217"/>
    </row>
    <row r="95" spans="1:29" s="147" customFormat="1" ht="23.1" customHeight="1" x14ac:dyDescent="0.3">
      <c r="A95" s="143"/>
      <c r="B95" s="144">
        <v>14</v>
      </c>
      <c r="C95" s="145" t="s">
        <v>148</v>
      </c>
      <c r="D95" s="179"/>
      <c r="E95" s="210"/>
      <c r="F95" s="211"/>
      <c r="G95" s="212"/>
      <c r="H95" s="215"/>
      <c r="I95" s="212"/>
      <c r="J95" s="213"/>
      <c r="K95" s="214"/>
      <c r="L95" s="215"/>
      <c r="M95" s="212"/>
      <c r="N95" s="213"/>
      <c r="O95" s="214"/>
      <c r="P95" s="213"/>
      <c r="Q95" s="182"/>
      <c r="R95" s="184"/>
      <c r="S95" s="182"/>
      <c r="T95" s="184"/>
      <c r="U95" s="212"/>
      <c r="V95" s="330"/>
      <c r="W95" s="339"/>
      <c r="X95" s="213"/>
      <c r="Y95" s="212"/>
      <c r="Z95" s="213"/>
      <c r="AA95" s="216">
        <f t="shared" si="5"/>
        <v>0</v>
      </c>
      <c r="AB95" s="146">
        <f t="shared" si="5"/>
        <v>0</v>
      </c>
      <c r="AC95" s="217" t="e">
        <f t="shared" si="15"/>
        <v>#DIV/0!</v>
      </c>
    </row>
    <row r="96" spans="1:29" s="147" customFormat="1" ht="23.1" customHeight="1" x14ac:dyDescent="0.3">
      <c r="A96" s="143"/>
      <c r="B96" s="144">
        <v>15</v>
      </c>
      <c r="C96" s="145" t="s">
        <v>149</v>
      </c>
      <c r="D96" s="179"/>
      <c r="E96" s="210"/>
      <c r="F96" s="211"/>
      <c r="G96" s="212"/>
      <c r="H96" s="215"/>
      <c r="I96" s="212"/>
      <c r="J96" s="213"/>
      <c r="K96" s="214"/>
      <c r="L96" s="215"/>
      <c r="M96" s="212"/>
      <c r="N96" s="213"/>
      <c r="O96" s="214"/>
      <c r="P96" s="213"/>
      <c r="Q96" s="182"/>
      <c r="R96" s="184"/>
      <c r="S96" s="182"/>
      <c r="T96" s="184"/>
      <c r="U96" s="212"/>
      <c r="V96" s="330"/>
      <c r="W96" s="339"/>
      <c r="X96" s="213"/>
      <c r="Y96" s="212"/>
      <c r="Z96" s="213"/>
      <c r="AA96" s="216"/>
      <c r="AB96" s="146"/>
      <c r="AC96" s="217"/>
    </row>
    <row r="97" spans="1:29" s="147" customFormat="1" ht="23.1" customHeight="1" x14ac:dyDescent="0.3">
      <c r="A97" s="143"/>
      <c r="B97" s="144">
        <v>16</v>
      </c>
      <c r="C97" s="145" t="s">
        <v>150</v>
      </c>
      <c r="D97" s="179"/>
      <c r="E97" s="210"/>
      <c r="F97" s="211"/>
      <c r="G97" s="212"/>
      <c r="H97" s="215"/>
      <c r="I97" s="212"/>
      <c r="J97" s="213"/>
      <c r="K97" s="214"/>
      <c r="L97" s="215"/>
      <c r="M97" s="212"/>
      <c r="N97" s="213"/>
      <c r="O97" s="214"/>
      <c r="P97" s="213"/>
      <c r="Q97" s="182"/>
      <c r="R97" s="184"/>
      <c r="S97" s="182"/>
      <c r="T97" s="184"/>
      <c r="U97" s="212"/>
      <c r="V97" s="330"/>
      <c r="W97" s="339"/>
      <c r="X97" s="213"/>
      <c r="Y97" s="212"/>
      <c r="Z97" s="213"/>
      <c r="AA97" s="216"/>
      <c r="AB97" s="146"/>
      <c r="AC97" s="217"/>
    </row>
    <row r="98" spans="1:29" s="147" customFormat="1" ht="23.1" customHeight="1" x14ac:dyDescent="0.3">
      <c r="A98" s="143"/>
      <c r="B98" s="144">
        <v>17</v>
      </c>
      <c r="C98" s="145" t="s">
        <v>151</v>
      </c>
      <c r="D98" s="179"/>
      <c r="E98" s="210"/>
      <c r="F98" s="211"/>
      <c r="G98" s="212"/>
      <c r="H98" s="215"/>
      <c r="I98" s="212"/>
      <c r="J98" s="213"/>
      <c r="K98" s="214"/>
      <c r="L98" s="215"/>
      <c r="M98" s="212"/>
      <c r="N98" s="213"/>
      <c r="O98" s="214"/>
      <c r="P98" s="213"/>
      <c r="Q98" s="182"/>
      <c r="R98" s="184"/>
      <c r="S98" s="182"/>
      <c r="T98" s="184"/>
      <c r="U98" s="212"/>
      <c r="V98" s="330"/>
      <c r="W98" s="339"/>
      <c r="X98" s="213"/>
      <c r="Y98" s="212"/>
      <c r="Z98" s="213"/>
      <c r="AA98" s="216">
        <f t="shared" si="5"/>
        <v>0</v>
      </c>
      <c r="AB98" s="146">
        <f t="shared" si="5"/>
        <v>0</v>
      </c>
      <c r="AC98" s="217" t="e">
        <f t="shared" si="15"/>
        <v>#DIV/0!</v>
      </c>
    </row>
    <row r="99" spans="1:29" s="147" customFormat="1" ht="23.1" customHeight="1" x14ac:dyDescent="0.3">
      <c r="A99" s="143"/>
      <c r="B99" s="144">
        <v>18</v>
      </c>
      <c r="C99" s="145" t="s">
        <v>152</v>
      </c>
      <c r="D99" s="179"/>
      <c r="E99" s="210"/>
      <c r="F99" s="211"/>
      <c r="G99" s="212"/>
      <c r="H99" s="215"/>
      <c r="I99" s="212"/>
      <c r="J99" s="213"/>
      <c r="K99" s="214"/>
      <c r="L99" s="215"/>
      <c r="M99" s="212"/>
      <c r="N99" s="213"/>
      <c r="O99" s="214"/>
      <c r="P99" s="213"/>
      <c r="Q99" s="182"/>
      <c r="R99" s="184"/>
      <c r="S99" s="182"/>
      <c r="T99" s="184"/>
      <c r="U99" s="212"/>
      <c r="V99" s="331"/>
      <c r="W99" s="340"/>
      <c r="X99" s="213"/>
      <c r="Y99" s="212"/>
      <c r="Z99" s="213"/>
      <c r="AA99" s="216">
        <f t="shared" si="5"/>
        <v>0</v>
      </c>
      <c r="AB99" s="146">
        <f t="shared" si="5"/>
        <v>0</v>
      </c>
      <c r="AC99" s="217" t="e">
        <f t="shared" si="15"/>
        <v>#DIV/0!</v>
      </c>
    </row>
    <row r="100" spans="1:29" s="147" customFormat="1" ht="23.45" customHeight="1" thickBot="1" x14ac:dyDescent="0.35">
      <c r="A100" s="143"/>
      <c r="B100" s="144">
        <v>19</v>
      </c>
      <c r="C100" s="145" t="s">
        <v>153</v>
      </c>
      <c r="D100" s="191"/>
      <c r="E100" s="192"/>
      <c r="F100" s="193"/>
      <c r="G100" s="194"/>
      <c r="H100" s="197"/>
      <c r="I100" s="194"/>
      <c r="J100" s="195"/>
      <c r="K100" s="196"/>
      <c r="L100" s="197"/>
      <c r="M100" s="194"/>
      <c r="N100" s="195"/>
      <c r="O100" s="196"/>
      <c r="P100" s="195"/>
      <c r="Q100" s="194"/>
      <c r="R100" s="195"/>
      <c r="S100" s="194"/>
      <c r="T100" s="195"/>
      <c r="U100" s="194"/>
      <c r="V100" s="328"/>
      <c r="W100" s="337"/>
      <c r="X100" s="195"/>
      <c r="Y100" s="194"/>
      <c r="Z100" s="195"/>
      <c r="AA100" s="198">
        <f t="shared" si="5"/>
        <v>0</v>
      </c>
      <c r="AB100" s="148">
        <f t="shared" si="5"/>
        <v>0</v>
      </c>
      <c r="AC100" s="199" t="e">
        <f t="shared" si="15"/>
        <v>#DIV/0!</v>
      </c>
    </row>
    <row r="101" spans="1:29" ht="23.45" customHeight="1" thickTop="1" x14ac:dyDescent="0.65">
      <c r="A101" s="141"/>
      <c r="B101" s="166">
        <v>9</v>
      </c>
      <c r="C101" s="142" t="s">
        <v>131</v>
      </c>
      <c r="D101" s="201"/>
      <c r="E101" s="201"/>
      <c r="F101" s="202"/>
      <c r="G101" s="203">
        <f t="shared" ref="G101:Z101" si="16">SUM(G102:G106)</f>
        <v>0</v>
      </c>
      <c r="H101" s="206">
        <f t="shared" si="16"/>
        <v>0</v>
      </c>
      <c r="I101" s="203">
        <f t="shared" si="16"/>
        <v>0</v>
      </c>
      <c r="J101" s="204">
        <f t="shared" si="16"/>
        <v>0</v>
      </c>
      <c r="K101" s="205">
        <f t="shared" si="16"/>
        <v>0</v>
      </c>
      <c r="L101" s="206">
        <f t="shared" si="16"/>
        <v>0</v>
      </c>
      <c r="M101" s="203">
        <f t="shared" si="16"/>
        <v>0</v>
      </c>
      <c r="N101" s="204">
        <f t="shared" si="16"/>
        <v>0</v>
      </c>
      <c r="O101" s="205">
        <f t="shared" si="16"/>
        <v>0</v>
      </c>
      <c r="P101" s="204">
        <f t="shared" si="16"/>
        <v>0</v>
      </c>
      <c r="Q101" s="318">
        <f t="shared" si="16"/>
        <v>0</v>
      </c>
      <c r="R101" s="319">
        <f t="shared" si="16"/>
        <v>0</v>
      </c>
      <c r="S101" s="320">
        <f t="shared" si="16"/>
        <v>0</v>
      </c>
      <c r="T101" s="321">
        <f t="shared" si="16"/>
        <v>0</v>
      </c>
      <c r="U101" s="172">
        <f t="shared" si="16"/>
        <v>0</v>
      </c>
      <c r="V101" s="329">
        <f t="shared" si="16"/>
        <v>0</v>
      </c>
      <c r="W101" s="338">
        <f t="shared" si="16"/>
        <v>0</v>
      </c>
      <c r="X101" s="204">
        <f t="shared" si="16"/>
        <v>0</v>
      </c>
      <c r="Y101" s="203">
        <f t="shared" si="16"/>
        <v>0</v>
      </c>
      <c r="Z101" s="204">
        <f t="shared" si="16"/>
        <v>0</v>
      </c>
      <c r="AA101" s="207">
        <f t="shared" si="5"/>
        <v>0</v>
      </c>
      <c r="AB101" s="208">
        <f t="shared" si="5"/>
        <v>0</v>
      </c>
      <c r="AC101" s="209" t="e">
        <f>AB101/AA101</f>
        <v>#DIV/0!</v>
      </c>
    </row>
    <row r="102" spans="1:29" s="147" customFormat="1" ht="21" customHeight="1" x14ac:dyDescent="0.3">
      <c r="A102" s="143"/>
      <c r="B102" s="144">
        <v>1</v>
      </c>
      <c r="C102" s="145" t="s">
        <v>132</v>
      </c>
      <c r="D102" s="179"/>
      <c r="E102" s="210"/>
      <c r="F102" s="211"/>
      <c r="G102" s="212"/>
      <c r="H102" s="215"/>
      <c r="I102" s="212"/>
      <c r="J102" s="213"/>
      <c r="K102" s="214"/>
      <c r="L102" s="215"/>
      <c r="M102" s="212"/>
      <c r="N102" s="213"/>
      <c r="O102" s="214"/>
      <c r="P102" s="213"/>
      <c r="Q102" s="182"/>
      <c r="R102" s="184"/>
      <c r="S102" s="182"/>
      <c r="T102" s="184"/>
      <c r="U102" s="214"/>
      <c r="V102" s="330"/>
      <c r="W102" s="339"/>
      <c r="X102" s="213"/>
      <c r="Y102" s="212"/>
      <c r="Z102" s="213"/>
      <c r="AA102" s="216">
        <f t="shared" si="5"/>
        <v>0</v>
      </c>
      <c r="AB102" s="146">
        <f t="shared" si="5"/>
        <v>0</v>
      </c>
      <c r="AC102" s="217" t="e">
        <f t="shared" ref="AC102:AC106" si="17">AB102/AA102</f>
        <v>#DIV/0!</v>
      </c>
    </row>
    <row r="103" spans="1:29" s="147" customFormat="1" ht="23.1" customHeight="1" x14ac:dyDescent="0.3">
      <c r="A103" s="143"/>
      <c r="B103" s="144">
        <v>2</v>
      </c>
      <c r="C103" s="145" t="s">
        <v>134</v>
      </c>
      <c r="D103" s="179"/>
      <c r="E103" s="210"/>
      <c r="F103" s="211"/>
      <c r="G103" s="212"/>
      <c r="H103" s="215"/>
      <c r="I103" s="212"/>
      <c r="J103" s="213"/>
      <c r="K103" s="214"/>
      <c r="L103" s="215"/>
      <c r="M103" s="212"/>
      <c r="N103" s="213"/>
      <c r="O103" s="214"/>
      <c r="P103" s="213"/>
      <c r="Q103" s="182"/>
      <c r="R103" s="184"/>
      <c r="S103" s="182"/>
      <c r="T103" s="184"/>
      <c r="U103" s="212"/>
      <c r="V103" s="330"/>
      <c r="W103" s="339"/>
      <c r="X103" s="213"/>
      <c r="Y103" s="212"/>
      <c r="Z103" s="213"/>
      <c r="AA103" s="216">
        <f t="shared" si="5"/>
        <v>0</v>
      </c>
      <c r="AB103" s="146">
        <f t="shared" si="5"/>
        <v>0</v>
      </c>
      <c r="AC103" s="217" t="e">
        <f t="shared" si="17"/>
        <v>#DIV/0!</v>
      </c>
    </row>
    <row r="104" spans="1:29" s="147" customFormat="1" ht="23.1" customHeight="1" x14ac:dyDescent="0.3">
      <c r="A104" s="143"/>
      <c r="B104" s="144">
        <v>3</v>
      </c>
      <c r="C104" s="145"/>
      <c r="D104" s="179"/>
      <c r="E104" s="210"/>
      <c r="F104" s="211"/>
      <c r="G104" s="212"/>
      <c r="H104" s="215"/>
      <c r="I104" s="212"/>
      <c r="J104" s="213"/>
      <c r="K104" s="214"/>
      <c r="L104" s="215"/>
      <c r="M104" s="212"/>
      <c r="N104" s="213"/>
      <c r="O104" s="214"/>
      <c r="P104" s="213"/>
      <c r="Q104" s="182"/>
      <c r="R104" s="184"/>
      <c r="S104" s="182"/>
      <c r="T104" s="184"/>
      <c r="U104" s="212"/>
      <c r="V104" s="330"/>
      <c r="W104" s="339"/>
      <c r="X104" s="213"/>
      <c r="Y104" s="212"/>
      <c r="Z104" s="213"/>
      <c r="AA104" s="216">
        <f t="shared" si="5"/>
        <v>0</v>
      </c>
      <c r="AB104" s="146">
        <f t="shared" si="5"/>
        <v>0</v>
      </c>
      <c r="AC104" s="217" t="e">
        <f t="shared" si="17"/>
        <v>#DIV/0!</v>
      </c>
    </row>
    <row r="105" spans="1:29" s="147" customFormat="1" ht="23.1" customHeight="1" x14ac:dyDescent="0.3">
      <c r="A105" s="143"/>
      <c r="B105" s="144">
        <v>4</v>
      </c>
      <c r="C105" s="145"/>
      <c r="D105" s="179"/>
      <c r="E105" s="210"/>
      <c r="F105" s="211"/>
      <c r="G105" s="212"/>
      <c r="H105" s="215"/>
      <c r="I105" s="212"/>
      <c r="J105" s="213"/>
      <c r="K105" s="214"/>
      <c r="L105" s="215"/>
      <c r="M105" s="212"/>
      <c r="N105" s="213"/>
      <c r="O105" s="214"/>
      <c r="P105" s="213"/>
      <c r="Q105" s="182"/>
      <c r="R105" s="184"/>
      <c r="S105" s="182"/>
      <c r="T105" s="184"/>
      <c r="U105" s="212"/>
      <c r="V105" s="331"/>
      <c r="W105" s="340"/>
      <c r="X105" s="213"/>
      <c r="Y105" s="212"/>
      <c r="Z105" s="213"/>
      <c r="AA105" s="216">
        <f t="shared" si="5"/>
        <v>0</v>
      </c>
      <c r="AB105" s="146">
        <f t="shared" si="5"/>
        <v>0</v>
      </c>
      <c r="AC105" s="217" t="e">
        <f t="shared" si="17"/>
        <v>#DIV/0!</v>
      </c>
    </row>
    <row r="106" spans="1:29" s="147" customFormat="1" ht="23.45" customHeight="1" thickBot="1" x14ac:dyDescent="0.35">
      <c r="A106" s="151"/>
      <c r="B106" s="148">
        <v>5</v>
      </c>
      <c r="C106" s="149"/>
      <c r="D106" s="191"/>
      <c r="E106" s="218"/>
      <c r="F106" s="219"/>
      <c r="G106" s="220"/>
      <c r="H106" s="223"/>
      <c r="I106" s="220"/>
      <c r="J106" s="221"/>
      <c r="K106" s="222"/>
      <c r="L106" s="223"/>
      <c r="M106" s="220"/>
      <c r="N106" s="221"/>
      <c r="O106" s="222"/>
      <c r="P106" s="221"/>
      <c r="Q106" s="194"/>
      <c r="R106" s="195"/>
      <c r="S106" s="194"/>
      <c r="T106" s="195"/>
      <c r="U106" s="220"/>
      <c r="V106" s="332"/>
      <c r="W106" s="341"/>
      <c r="X106" s="221"/>
      <c r="Y106" s="220"/>
      <c r="Z106" s="221"/>
      <c r="AA106" s="224">
        <f t="shared" si="5"/>
        <v>0</v>
      </c>
      <c r="AB106" s="150">
        <f t="shared" si="5"/>
        <v>0</v>
      </c>
      <c r="AC106" s="225" t="e">
        <f t="shared" si="17"/>
        <v>#DIV/0!</v>
      </c>
    </row>
    <row r="107" spans="1:29" ht="23.45" customHeight="1" thickTop="1" x14ac:dyDescent="0.65">
      <c r="A107" s="141"/>
      <c r="B107" s="166">
        <v>10</v>
      </c>
      <c r="C107" s="142" t="s">
        <v>135</v>
      </c>
      <c r="D107" s="201"/>
      <c r="E107" s="201"/>
      <c r="F107" s="202"/>
      <c r="G107" s="203">
        <f t="shared" ref="G107:Z107" si="18">SUM(G108:G109)</f>
        <v>0</v>
      </c>
      <c r="H107" s="206">
        <f t="shared" si="18"/>
        <v>0</v>
      </c>
      <c r="I107" s="203">
        <f t="shared" si="18"/>
        <v>0</v>
      </c>
      <c r="J107" s="204">
        <f t="shared" si="18"/>
        <v>0</v>
      </c>
      <c r="K107" s="205">
        <f t="shared" si="18"/>
        <v>0</v>
      </c>
      <c r="L107" s="206">
        <f t="shared" si="18"/>
        <v>0</v>
      </c>
      <c r="M107" s="203">
        <f t="shared" si="18"/>
        <v>0</v>
      </c>
      <c r="N107" s="204">
        <f t="shared" si="18"/>
        <v>0</v>
      </c>
      <c r="O107" s="205">
        <f t="shared" si="18"/>
        <v>0</v>
      </c>
      <c r="P107" s="204">
        <f t="shared" si="18"/>
        <v>0</v>
      </c>
      <c r="Q107" s="318">
        <f t="shared" si="18"/>
        <v>0</v>
      </c>
      <c r="R107" s="319">
        <f t="shared" si="18"/>
        <v>0</v>
      </c>
      <c r="S107" s="320">
        <f t="shared" si="18"/>
        <v>0</v>
      </c>
      <c r="T107" s="321">
        <f t="shared" si="18"/>
        <v>0</v>
      </c>
      <c r="U107" s="172">
        <f t="shared" si="18"/>
        <v>0</v>
      </c>
      <c r="V107" s="329">
        <f t="shared" si="18"/>
        <v>0</v>
      </c>
      <c r="W107" s="338">
        <f t="shared" si="18"/>
        <v>0</v>
      </c>
      <c r="X107" s="204">
        <f t="shared" si="18"/>
        <v>0</v>
      </c>
      <c r="Y107" s="203">
        <f t="shared" si="18"/>
        <v>0</v>
      </c>
      <c r="Z107" s="204">
        <f t="shared" si="18"/>
        <v>0</v>
      </c>
      <c r="AA107" s="207">
        <f t="shared" si="5"/>
        <v>0</v>
      </c>
      <c r="AB107" s="208">
        <f t="shared" si="5"/>
        <v>0</v>
      </c>
      <c r="AC107" s="209" t="e">
        <f>AB107/AA107</f>
        <v>#DIV/0!</v>
      </c>
    </row>
    <row r="108" spans="1:29" s="147" customFormat="1" ht="21" customHeight="1" x14ac:dyDescent="0.3">
      <c r="A108" s="143"/>
      <c r="B108" s="144">
        <v>1</v>
      </c>
      <c r="C108" s="145" t="s">
        <v>136</v>
      </c>
      <c r="D108" s="179"/>
      <c r="E108" s="210"/>
      <c r="F108" s="211"/>
      <c r="G108" s="212"/>
      <c r="H108" s="215"/>
      <c r="I108" s="212"/>
      <c r="J108" s="213"/>
      <c r="K108" s="214"/>
      <c r="L108" s="215"/>
      <c r="M108" s="212"/>
      <c r="N108" s="213"/>
      <c r="O108" s="214"/>
      <c r="P108" s="213"/>
      <c r="Q108" s="182"/>
      <c r="R108" s="184"/>
      <c r="S108" s="182"/>
      <c r="T108" s="184"/>
      <c r="U108" s="214"/>
      <c r="V108" s="330"/>
      <c r="W108" s="339"/>
      <c r="X108" s="213"/>
      <c r="Y108" s="212"/>
      <c r="Z108" s="213"/>
      <c r="AA108" s="216">
        <f t="shared" si="5"/>
        <v>0</v>
      </c>
      <c r="AB108" s="146">
        <f t="shared" si="5"/>
        <v>0</v>
      </c>
      <c r="AC108" s="217" t="e">
        <f t="shared" ref="AC108:AC110" si="19">AB108/AA108</f>
        <v>#DIV/0!</v>
      </c>
    </row>
    <row r="109" spans="1:29" s="147" customFormat="1" ht="23.45" customHeight="1" thickBot="1" x14ac:dyDescent="0.35">
      <c r="A109" s="151"/>
      <c r="B109" s="148">
        <v>2</v>
      </c>
      <c r="C109" s="149"/>
      <c r="D109" s="191"/>
      <c r="E109" s="218"/>
      <c r="F109" s="219"/>
      <c r="G109" s="220"/>
      <c r="H109" s="223"/>
      <c r="I109" s="220"/>
      <c r="J109" s="221"/>
      <c r="K109" s="222"/>
      <c r="L109" s="223"/>
      <c r="M109" s="220"/>
      <c r="N109" s="221"/>
      <c r="O109" s="222"/>
      <c r="P109" s="221"/>
      <c r="Q109" s="194"/>
      <c r="R109" s="195"/>
      <c r="S109" s="194"/>
      <c r="T109" s="195"/>
      <c r="U109" s="220"/>
      <c r="V109" s="332"/>
      <c r="W109" s="341"/>
      <c r="X109" s="221"/>
      <c r="Y109" s="220"/>
      <c r="Z109" s="221"/>
      <c r="AA109" s="224">
        <f t="shared" si="5"/>
        <v>0</v>
      </c>
      <c r="AB109" s="150">
        <f t="shared" si="5"/>
        <v>0</v>
      </c>
      <c r="AC109" s="225" t="e">
        <f t="shared" si="19"/>
        <v>#DIV/0!</v>
      </c>
    </row>
    <row r="110" spans="1:29" s="159" customFormat="1" ht="22.5" customHeight="1" thickTop="1" thickBot="1" x14ac:dyDescent="0.35">
      <c r="A110" s="343"/>
      <c r="B110" s="154"/>
      <c r="C110" s="344" t="s">
        <v>65</v>
      </c>
      <c r="D110" s="345"/>
      <c r="E110" s="345"/>
      <c r="F110" s="345"/>
      <c r="G110" s="161">
        <f t="shared" ref="G110:AB110" si="20">SUM(G107,G56,G47,G32,G6)</f>
        <v>0</v>
      </c>
      <c r="H110" s="162">
        <f t="shared" si="20"/>
        <v>0</v>
      </c>
      <c r="I110" s="347">
        <f t="shared" si="20"/>
        <v>0</v>
      </c>
      <c r="J110" s="163">
        <f t="shared" si="20"/>
        <v>0</v>
      </c>
      <c r="K110" s="162">
        <f t="shared" si="20"/>
        <v>75</v>
      </c>
      <c r="L110" s="162">
        <f t="shared" si="20"/>
        <v>48</v>
      </c>
      <c r="M110" s="161">
        <f t="shared" si="20"/>
        <v>3</v>
      </c>
      <c r="N110" s="163">
        <f t="shared" si="20"/>
        <v>0</v>
      </c>
      <c r="O110" s="162">
        <f t="shared" si="20"/>
        <v>26</v>
      </c>
      <c r="P110" s="163">
        <f t="shared" si="20"/>
        <v>1</v>
      </c>
      <c r="Q110" s="342">
        <f t="shared" si="20"/>
        <v>80</v>
      </c>
      <c r="R110" s="346">
        <f t="shared" si="20"/>
        <v>50</v>
      </c>
      <c r="S110" s="342">
        <f t="shared" si="20"/>
        <v>27</v>
      </c>
      <c r="T110" s="346">
        <f t="shared" si="20"/>
        <v>8</v>
      </c>
      <c r="U110" s="161">
        <f t="shared" si="20"/>
        <v>0</v>
      </c>
      <c r="V110" s="162">
        <f t="shared" si="20"/>
        <v>0</v>
      </c>
      <c r="W110" s="161">
        <f t="shared" si="20"/>
        <v>669</v>
      </c>
      <c r="X110" s="333">
        <f t="shared" si="20"/>
        <v>458</v>
      </c>
      <c r="Y110" s="161">
        <f t="shared" si="20"/>
        <v>0</v>
      </c>
      <c r="Z110" s="163">
        <f t="shared" si="20"/>
        <v>0</v>
      </c>
      <c r="AA110" s="162">
        <f t="shared" si="20"/>
        <v>880</v>
      </c>
      <c r="AB110" s="162">
        <f t="shared" si="20"/>
        <v>565</v>
      </c>
      <c r="AC110" s="164">
        <f t="shared" si="19"/>
        <v>0.64204545454545459</v>
      </c>
    </row>
    <row r="111" spans="1:29" ht="17.25" thickTop="1" x14ac:dyDescent="0.3"/>
    <row r="118" spans="2:197" s="158" customFormat="1" x14ac:dyDescent="0.3">
      <c r="B118" s="155"/>
      <c r="C118" s="147"/>
      <c r="D118" s="147"/>
      <c r="E118" s="155"/>
      <c r="F118" s="155"/>
      <c r="G118" s="226"/>
      <c r="H118" s="156"/>
      <c r="I118" s="226"/>
      <c r="J118" s="156"/>
      <c r="K118" s="226"/>
      <c r="L118" s="156"/>
      <c r="M118" s="226"/>
      <c r="N118" s="156"/>
      <c r="O118" s="226"/>
      <c r="P118" s="156"/>
      <c r="Q118" s="156"/>
      <c r="R118" s="156"/>
      <c r="S118" s="156"/>
      <c r="T118" s="156"/>
      <c r="U118" s="226"/>
      <c r="V118" s="156"/>
      <c r="W118" s="156"/>
      <c r="X118" s="156"/>
      <c r="Y118" s="226"/>
      <c r="Z118" s="156"/>
      <c r="AA118" s="157"/>
      <c r="AB118" s="155"/>
      <c r="AC118" s="147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5"/>
      <c r="BN118" s="165"/>
      <c r="BO118" s="165"/>
      <c r="BP118" s="165"/>
      <c r="BQ118" s="165"/>
      <c r="BR118" s="165"/>
      <c r="BS118" s="165"/>
      <c r="BT118" s="165"/>
      <c r="BU118" s="165"/>
      <c r="BV118" s="165"/>
      <c r="BW118" s="165"/>
      <c r="BX118" s="165"/>
      <c r="BY118" s="165"/>
      <c r="BZ118" s="165"/>
      <c r="CA118" s="165"/>
      <c r="CB118" s="165"/>
      <c r="CC118" s="165"/>
      <c r="CD118" s="165"/>
      <c r="CE118" s="165"/>
      <c r="CF118" s="165"/>
      <c r="CG118" s="165"/>
      <c r="CH118" s="165"/>
      <c r="CI118" s="165"/>
      <c r="CJ118" s="165"/>
      <c r="CK118" s="165"/>
      <c r="CL118" s="165"/>
      <c r="CM118" s="165"/>
      <c r="CN118" s="165"/>
      <c r="CO118" s="165"/>
      <c r="CP118" s="165"/>
      <c r="CQ118" s="165"/>
      <c r="CR118" s="165"/>
      <c r="CS118" s="165"/>
      <c r="CT118" s="165"/>
      <c r="CU118" s="165"/>
      <c r="CV118" s="165"/>
      <c r="CW118" s="165"/>
      <c r="CX118" s="165"/>
      <c r="CY118" s="165"/>
      <c r="CZ118" s="165"/>
      <c r="DA118" s="165"/>
      <c r="DB118" s="165"/>
      <c r="DC118" s="165"/>
      <c r="DD118" s="165"/>
      <c r="DE118" s="165"/>
      <c r="DF118" s="165"/>
      <c r="DG118" s="165"/>
      <c r="DH118" s="165"/>
      <c r="DI118" s="165"/>
      <c r="DJ118" s="165"/>
      <c r="DK118" s="165"/>
      <c r="DL118" s="165"/>
      <c r="DM118" s="165"/>
      <c r="DN118" s="165"/>
      <c r="DO118" s="165"/>
      <c r="DP118" s="165"/>
      <c r="DQ118" s="165"/>
      <c r="DR118" s="165"/>
      <c r="DS118" s="165"/>
      <c r="DT118" s="165"/>
      <c r="DU118" s="165"/>
      <c r="DV118" s="165"/>
      <c r="DW118" s="165"/>
      <c r="DX118" s="165"/>
      <c r="DY118" s="165"/>
      <c r="DZ118" s="165"/>
      <c r="EA118" s="165"/>
      <c r="EB118" s="165"/>
      <c r="EC118" s="165"/>
      <c r="ED118" s="165"/>
      <c r="EE118" s="165"/>
      <c r="EF118" s="165"/>
      <c r="EG118" s="165"/>
      <c r="EH118" s="165"/>
      <c r="EI118" s="165"/>
      <c r="EJ118" s="165"/>
      <c r="EK118" s="165"/>
      <c r="EL118" s="165"/>
      <c r="EM118" s="165"/>
      <c r="EN118" s="165"/>
      <c r="EO118" s="165"/>
      <c r="EP118" s="165"/>
      <c r="EQ118" s="165"/>
      <c r="ER118" s="165"/>
      <c r="ES118" s="165"/>
      <c r="ET118" s="165"/>
      <c r="EU118" s="165"/>
      <c r="EV118" s="165"/>
      <c r="EW118" s="165"/>
      <c r="EX118" s="165"/>
      <c r="EY118" s="165"/>
      <c r="EZ118" s="165"/>
      <c r="FA118" s="165"/>
      <c r="FB118" s="165"/>
      <c r="FC118" s="165"/>
      <c r="FD118" s="165"/>
      <c r="FE118" s="165"/>
      <c r="FF118" s="165"/>
      <c r="FG118" s="165"/>
      <c r="FH118" s="165"/>
      <c r="FI118" s="165"/>
      <c r="FJ118" s="165"/>
      <c r="FK118" s="165"/>
      <c r="FL118" s="165"/>
      <c r="FM118" s="165"/>
      <c r="FN118" s="165"/>
      <c r="FO118" s="165"/>
      <c r="FP118" s="165"/>
      <c r="FQ118" s="165"/>
      <c r="FR118" s="165"/>
      <c r="FS118" s="165"/>
      <c r="FT118" s="165"/>
      <c r="FU118" s="165"/>
      <c r="FV118" s="165"/>
      <c r="FW118" s="165"/>
      <c r="FX118" s="165"/>
      <c r="FY118" s="165"/>
      <c r="FZ118" s="165"/>
      <c r="GA118" s="165"/>
      <c r="GB118" s="165"/>
      <c r="GC118" s="165"/>
      <c r="GD118" s="165"/>
      <c r="GE118" s="165"/>
      <c r="GF118" s="165"/>
      <c r="GG118" s="165"/>
      <c r="GH118" s="165"/>
      <c r="GI118" s="165"/>
      <c r="GJ118" s="165"/>
      <c r="GK118" s="165"/>
      <c r="GL118" s="165"/>
      <c r="GM118" s="165"/>
      <c r="GN118" s="165"/>
      <c r="GO118" s="165"/>
    </row>
  </sheetData>
  <mergeCells count="25">
    <mergeCell ref="K3:L3"/>
    <mergeCell ref="A3:B5"/>
    <mergeCell ref="C3:C5"/>
    <mergeCell ref="D3:E3"/>
    <mergeCell ref="F3:F5"/>
    <mergeCell ref="G3:J3"/>
    <mergeCell ref="D4:D5"/>
    <mergeCell ref="E4:E5"/>
    <mergeCell ref="G4:H4"/>
    <mergeCell ref="I4:J4"/>
    <mergeCell ref="K4:L4"/>
    <mergeCell ref="M3:N3"/>
    <mergeCell ref="O3:P3"/>
    <mergeCell ref="Q3:X3"/>
    <mergeCell ref="Y3:Z4"/>
    <mergeCell ref="AA3:AC3"/>
    <mergeCell ref="AA4:AA5"/>
    <mergeCell ref="AB4:AB5"/>
    <mergeCell ref="AC4:AC5"/>
    <mergeCell ref="M4:N4"/>
    <mergeCell ref="O4:P4"/>
    <mergeCell ref="Q4:R4"/>
    <mergeCell ref="S4:T4"/>
    <mergeCell ref="U4:V4"/>
    <mergeCell ref="W4:X4"/>
  </mergeCells>
  <pageMargins left="0.25" right="0.25" top="0.5" bottom="0.5" header="0" footer="0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GO118"/>
  <sheetViews>
    <sheetView showGridLines="0" zoomScale="80" zoomScaleNormal="80" workbookViewId="0">
      <pane xSplit="3" ySplit="5" topLeftCell="D63" activePane="bottomRight" state="frozen"/>
      <selection pane="topRight" activeCell="D1" sqref="D1"/>
      <selection pane="bottomLeft" activeCell="A6" sqref="A6"/>
      <selection pane="bottomRight" activeCell="L33" sqref="L33"/>
    </sheetView>
  </sheetViews>
  <sheetFormatPr defaultColWidth="9.140625" defaultRowHeight="16.5" x14ac:dyDescent="0.3"/>
  <cols>
    <col min="1" max="1" width="2.7109375" style="140" customWidth="1"/>
    <col min="2" max="2" width="6" style="155" customWidth="1"/>
    <col min="3" max="3" width="59.28515625" style="147" customWidth="1"/>
    <col min="4" max="4" width="14" style="147" customWidth="1"/>
    <col min="5" max="5" width="14" style="155" customWidth="1"/>
    <col min="6" max="6" width="39.28515625" style="155" customWidth="1"/>
    <col min="7" max="7" width="6" style="226" customWidth="1"/>
    <col min="8" max="8" width="6" style="156" customWidth="1"/>
    <col min="9" max="9" width="6" style="226" customWidth="1"/>
    <col min="10" max="10" width="6" style="156" customWidth="1"/>
    <col min="11" max="11" width="6.7109375" style="226" customWidth="1"/>
    <col min="12" max="12" width="6.7109375" style="156" customWidth="1"/>
    <col min="13" max="13" width="6.7109375" style="226" customWidth="1"/>
    <col min="14" max="14" width="6.7109375" style="156" customWidth="1"/>
    <col min="15" max="15" width="6.7109375" style="226" customWidth="1"/>
    <col min="16" max="16" width="6.7109375" style="156" customWidth="1"/>
    <col min="17" max="20" width="7.42578125" style="156" customWidth="1"/>
    <col min="21" max="21" width="7.42578125" style="226" customWidth="1"/>
    <col min="22" max="24" width="7.42578125" style="156" customWidth="1"/>
    <col min="25" max="25" width="6.7109375" style="226" customWidth="1"/>
    <col min="26" max="26" width="6.5703125" style="156" customWidth="1"/>
    <col min="27" max="27" width="7.7109375" style="157" customWidth="1"/>
    <col min="28" max="28" width="6" style="155" customWidth="1"/>
    <col min="29" max="29" width="7.5703125" style="147" bestFit="1" customWidth="1"/>
    <col min="30" max="197" width="9.140625" style="147"/>
    <col min="198" max="16384" width="9.140625" style="140"/>
  </cols>
  <sheetData>
    <row r="1" spans="1:197" x14ac:dyDescent="0.3">
      <c r="E1" s="147"/>
      <c r="F1" s="147"/>
      <c r="G1" s="167"/>
      <c r="H1" s="168"/>
      <c r="I1" s="167"/>
      <c r="J1" s="168"/>
      <c r="K1" s="167"/>
      <c r="L1" s="168"/>
      <c r="M1" s="167"/>
      <c r="N1" s="168"/>
      <c r="O1" s="167"/>
      <c r="P1" s="168"/>
      <c r="Q1" s="168"/>
      <c r="R1" s="168"/>
      <c r="S1" s="168"/>
      <c r="T1" s="168"/>
      <c r="U1" s="167"/>
      <c r="V1" s="168"/>
      <c r="W1" s="168"/>
      <c r="X1" s="168"/>
      <c r="Y1" s="167"/>
      <c r="Z1" s="168"/>
    </row>
    <row r="2" spans="1:197" ht="24" thickBot="1" x14ac:dyDescent="0.35">
      <c r="A2" s="136" t="s">
        <v>156</v>
      </c>
      <c r="B2" s="138"/>
      <c r="C2" s="137"/>
      <c r="D2" s="137"/>
      <c r="E2" s="137"/>
      <c r="F2" s="137"/>
      <c r="G2" s="169"/>
      <c r="H2" s="170"/>
      <c r="I2" s="169"/>
      <c r="J2" s="170"/>
      <c r="K2" s="169"/>
      <c r="L2" s="170"/>
      <c r="M2" s="169"/>
      <c r="N2" s="170"/>
      <c r="O2" s="169"/>
      <c r="P2" s="170"/>
      <c r="Q2" s="170"/>
      <c r="R2" s="170"/>
      <c r="S2" s="170"/>
      <c r="T2" s="170"/>
      <c r="U2" s="169"/>
      <c r="V2" s="170"/>
      <c r="W2" s="170"/>
      <c r="X2" s="170"/>
      <c r="Y2" s="169"/>
      <c r="Z2" s="170"/>
      <c r="AA2" s="139"/>
      <c r="AB2" s="138"/>
      <c r="AC2" s="137"/>
    </row>
    <row r="3" spans="1:197" s="349" customFormat="1" ht="23.45" customHeight="1" thickTop="1" x14ac:dyDescent="0.65">
      <c r="A3" s="562" t="s">
        <v>60</v>
      </c>
      <c r="B3" s="563"/>
      <c r="C3" s="566" t="s">
        <v>61</v>
      </c>
      <c r="D3" s="567" t="s">
        <v>62</v>
      </c>
      <c r="E3" s="550"/>
      <c r="F3" s="568" t="s">
        <v>66</v>
      </c>
      <c r="G3" s="540" t="s">
        <v>67</v>
      </c>
      <c r="H3" s="544"/>
      <c r="I3" s="544"/>
      <c r="J3" s="541"/>
      <c r="K3" s="540" t="s">
        <v>68</v>
      </c>
      <c r="L3" s="541"/>
      <c r="M3" s="540" t="s">
        <v>71</v>
      </c>
      <c r="N3" s="541"/>
      <c r="O3" s="542" t="s">
        <v>72</v>
      </c>
      <c r="P3" s="543"/>
      <c r="Q3" s="544" t="s">
        <v>95</v>
      </c>
      <c r="R3" s="544"/>
      <c r="S3" s="544"/>
      <c r="T3" s="544"/>
      <c r="U3" s="544"/>
      <c r="V3" s="544"/>
      <c r="W3" s="544"/>
      <c r="X3" s="541"/>
      <c r="Y3" s="545" t="s">
        <v>103</v>
      </c>
      <c r="Z3" s="546"/>
      <c r="AA3" s="549" t="s">
        <v>65</v>
      </c>
      <c r="AB3" s="549"/>
      <c r="AC3" s="550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</row>
    <row r="4" spans="1:197" s="349" customFormat="1" ht="47.25" customHeight="1" x14ac:dyDescent="0.65">
      <c r="A4" s="564"/>
      <c r="B4" s="565"/>
      <c r="C4" s="556"/>
      <c r="D4" s="571" t="s">
        <v>63</v>
      </c>
      <c r="E4" s="573" t="s">
        <v>64</v>
      </c>
      <c r="F4" s="569"/>
      <c r="G4" s="575" t="s">
        <v>7</v>
      </c>
      <c r="H4" s="576"/>
      <c r="I4" s="575" t="s">
        <v>276</v>
      </c>
      <c r="J4" s="577"/>
      <c r="K4" s="578" t="s">
        <v>17</v>
      </c>
      <c r="L4" s="579"/>
      <c r="M4" s="557" t="s">
        <v>101</v>
      </c>
      <c r="N4" s="558"/>
      <c r="O4" s="557" t="s">
        <v>74</v>
      </c>
      <c r="P4" s="558"/>
      <c r="Q4" s="559" t="s">
        <v>97</v>
      </c>
      <c r="R4" s="560"/>
      <c r="S4" s="559" t="s">
        <v>98</v>
      </c>
      <c r="T4" s="560"/>
      <c r="U4" s="559" t="s">
        <v>99</v>
      </c>
      <c r="V4" s="561"/>
      <c r="W4" s="559" t="s">
        <v>100</v>
      </c>
      <c r="X4" s="560"/>
      <c r="Y4" s="547"/>
      <c r="Z4" s="548"/>
      <c r="AA4" s="551" t="s">
        <v>69</v>
      </c>
      <c r="AB4" s="553" t="s">
        <v>70</v>
      </c>
      <c r="AC4" s="555" t="s">
        <v>73</v>
      </c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</row>
    <row r="5" spans="1:197" s="349" customFormat="1" ht="26.25" customHeight="1" x14ac:dyDescent="0.65">
      <c r="A5" s="564"/>
      <c r="B5" s="565"/>
      <c r="C5" s="580"/>
      <c r="D5" s="572"/>
      <c r="E5" s="574"/>
      <c r="F5" s="570"/>
      <c r="G5" s="350" t="s">
        <v>69</v>
      </c>
      <c r="H5" s="351" t="s">
        <v>70</v>
      </c>
      <c r="I5" s="350" t="s">
        <v>69</v>
      </c>
      <c r="J5" s="352" t="s">
        <v>70</v>
      </c>
      <c r="K5" s="353" t="s">
        <v>69</v>
      </c>
      <c r="L5" s="351" t="s">
        <v>70</v>
      </c>
      <c r="M5" s="350" t="s">
        <v>69</v>
      </c>
      <c r="N5" s="354" t="s">
        <v>70</v>
      </c>
      <c r="O5" s="353" t="s">
        <v>69</v>
      </c>
      <c r="P5" s="352" t="s">
        <v>70</v>
      </c>
      <c r="Q5" s="350" t="s">
        <v>69</v>
      </c>
      <c r="R5" s="352" t="s">
        <v>70</v>
      </c>
      <c r="S5" s="350" t="s">
        <v>69</v>
      </c>
      <c r="T5" s="352" t="s">
        <v>70</v>
      </c>
      <c r="U5" s="355" t="s">
        <v>69</v>
      </c>
      <c r="V5" s="356" t="s">
        <v>70</v>
      </c>
      <c r="W5" s="355" t="s">
        <v>69</v>
      </c>
      <c r="X5" s="352" t="s">
        <v>70</v>
      </c>
      <c r="Y5" s="350" t="s">
        <v>69</v>
      </c>
      <c r="Z5" s="352" t="s">
        <v>70</v>
      </c>
      <c r="AA5" s="552"/>
      <c r="AB5" s="554"/>
      <c r="AC5" s="556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  <c r="BK5" s="348"/>
      <c r="BL5" s="348"/>
      <c r="BM5" s="348"/>
      <c r="BN5" s="348"/>
      <c r="BO5" s="348"/>
      <c r="BP5" s="348"/>
      <c r="BQ5" s="348"/>
      <c r="BR5" s="348"/>
      <c r="BS5" s="348"/>
      <c r="BT5" s="348"/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8"/>
      <c r="DK5" s="348"/>
      <c r="DL5" s="348"/>
      <c r="DM5" s="348"/>
      <c r="DN5" s="348"/>
      <c r="DO5" s="348"/>
      <c r="DP5" s="348"/>
      <c r="DQ5" s="348"/>
      <c r="DR5" s="348"/>
      <c r="DS5" s="348"/>
      <c r="DT5" s="348"/>
      <c r="DU5" s="348"/>
      <c r="DV5" s="348"/>
      <c r="DW5" s="348"/>
      <c r="DX5" s="348"/>
      <c r="DY5" s="348"/>
      <c r="DZ5" s="348"/>
      <c r="EA5" s="348"/>
      <c r="EB5" s="348"/>
      <c r="EC5" s="348"/>
      <c r="ED5" s="348"/>
      <c r="EE5" s="348"/>
      <c r="EF5" s="348"/>
      <c r="EG5" s="348"/>
      <c r="EH5" s="348"/>
      <c r="EI5" s="348"/>
      <c r="EJ5" s="348"/>
      <c r="EK5" s="348"/>
      <c r="EL5" s="348"/>
      <c r="EM5" s="348"/>
      <c r="EN5" s="348"/>
      <c r="EO5" s="348"/>
      <c r="EP5" s="348"/>
      <c r="EQ5" s="348"/>
      <c r="ER5" s="348"/>
      <c r="ES5" s="348"/>
      <c r="ET5" s="348"/>
      <c r="EU5" s="348"/>
      <c r="EV5" s="348"/>
      <c r="EW5" s="348"/>
      <c r="EX5" s="348"/>
      <c r="EY5" s="348"/>
      <c r="EZ5" s="348"/>
      <c r="FA5" s="348"/>
      <c r="FB5" s="348"/>
      <c r="FC5" s="348"/>
      <c r="FD5" s="348"/>
      <c r="FE5" s="348"/>
      <c r="FF5" s="348"/>
      <c r="FG5" s="348"/>
      <c r="FH5" s="348"/>
      <c r="FI5" s="348"/>
      <c r="FJ5" s="348"/>
      <c r="FK5" s="348"/>
      <c r="FL5" s="348"/>
      <c r="FM5" s="348"/>
      <c r="FN5" s="348"/>
      <c r="FO5" s="348"/>
      <c r="FP5" s="348"/>
      <c r="FQ5" s="348"/>
      <c r="FR5" s="348"/>
      <c r="FS5" s="348"/>
      <c r="FT5" s="348"/>
      <c r="FU5" s="348"/>
      <c r="FV5" s="348"/>
      <c r="FW5" s="348"/>
      <c r="FX5" s="348"/>
      <c r="FY5" s="348"/>
      <c r="FZ5" s="348"/>
      <c r="GA5" s="348"/>
      <c r="GB5" s="348"/>
      <c r="GC5" s="348"/>
      <c r="GD5" s="348"/>
      <c r="GE5" s="348"/>
      <c r="GF5" s="348"/>
      <c r="GG5" s="348"/>
      <c r="GH5" s="348"/>
      <c r="GI5" s="348"/>
      <c r="GJ5" s="348"/>
      <c r="GK5" s="348"/>
      <c r="GL5" s="348"/>
      <c r="GM5" s="348"/>
      <c r="GN5" s="348"/>
      <c r="GO5" s="348"/>
    </row>
    <row r="6" spans="1:197" s="159" customFormat="1" ht="23.45" customHeight="1" thickBot="1" x14ac:dyDescent="0.7">
      <c r="B6" s="304">
        <v>1</v>
      </c>
      <c r="C6" s="324" t="s">
        <v>102</v>
      </c>
      <c r="D6" s="296"/>
      <c r="E6" s="297"/>
      <c r="F6" s="315"/>
      <c r="G6" s="299">
        <f t="shared" ref="G6:Z6" si="0">SUM(G7:G31)</f>
        <v>0</v>
      </c>
      <c r="H6" s="300">
        <f t="shared" si="0"/>
        <v>0</v>
      </c>
      <c r="I6" s="301">
        <f t="shared" si="0"/>
        <v>0</v>
      </c>
      <c r="J6" s="298">
        <f t="shared" si="0"/>
        <v>0</v>
      </c>
      <c r="K6" s="301">
        <f t="shared" si="0"/>
        <v>51</v>
      </c>
      <c r="L6" s="300">
        <f t="shared" si="0"/>
        <v>7</v>
      </c>
      <c r="M6" s="301">
        <f t="shared" si="0"/>
        <v>0</v>
      </c>
      <c r="N6" s="298">
        <f t="shared" si="0"/>
        <v>0</v>
      </c>
      <c r="O6" s="299">
        <f t="shared" si="0"/>
        <v>13</v>
      </c>
      <c r="P6" s="316">
        <f t="shared" si="0"/>
        <v>0</v>
      </c>
      <c r="Q6" s="301">
        <f t="shared" si="0"/>
        <v>0</v>
      </c>
      <c r="R6" s="316">
        <f t="shared" si="0"/>
        <v>0</v>
      </c>
      <c r="S6" s="301">
        <f t="shared" si="0"/>
        <v>81</v>
      </c>
      <c r="T6" s="316">
        <f t="shared" si="0"/>
        <v>40</v>
      </c>
      <c r="U6" s="301">
        <f t="shared" si="0"/>
        <v>42</v>
      </c>
      <c r="V6" s="325">
        <f t="shared" si="0"/>
        <v>19</v>
      </c>
      <c r="W6" s="334">
        <f t="shared" si="0"/>
        <v>195</v>
      </c>
      <c r="X6" s="298">
        <f t="shared" si="0"/>
        <v>97</v>
      </c>
      <c r="Y6" s="301">
        <f t="shared" si="0"/>
        <v>0</v>
      </c>
      <c r="Z6" s="298">
        <f t="shared" si="0"/>
        <v>0</v>
      </c>
      <c r="AA6" s="302">
        <f>SUM(G6,I6,K6,M6,O6,Q6,S6,U6,W6,Y6)</f>
        <v>382</v>
      </c>
      <c r="AB6" s="302">
        <f>SUM(H6,J6,L6,N6,P6,R6,T6,V6,X6,Z6)</f>
        <v>163</v>
      </c>
      <c r="AC6" s="303">
        <f>AB6/AA6</f>
        <v>0.42670157068062825</v>
      </c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</row>
    <row r="7" spans="1:197" s="147" customFormat="1" ht="21" customHeight="1" thickTop="1" x14ac:dyDescent="0.3">
      <c r="A7" s="143"/>
      <c r="B7" s="152">
        <v>1</v>
      </c>
      <c r="C7" s="153" t="s">
        <v>219</v>
      </c>
      <c r="D7" s="379">
        <v>43959</v>
      </c>
      <c r="E7" s="379">
        <v>43959</v>
      </c>
      <c r="F7" s="145" t="s">
        <v>220</v>
      </c>
      <c r="G7" s="182">
        <v>0</v>
      </c>
      <c r="H7" s="186">
        <v>0</v>
      </c>
      <c r="I7" s="182">
        <v>0</v>
      </c>
      <c r="J7" s="184">
        <v>0</v>
      </c>
      <c r="K7" s="185">
        <v>3</v>
      </c>
      <c r="L7" s="182">
        <v>0</v>
      </c>
      <c r="M7" s="182">
        <v>0</v>
      </c>
      <c r="N7" s="184">
        <v>0</v>
      </c>
      <c r="O7" s="185">
        <v>2</v>
      </c>
      <c r="P7" s="317">
        <v>0</v>
      </c>
      <c r="Q7" s="182">
        <v>0</v>
      </c>
      <c r="R7" s="184">
        <v>0</v>
      </c>
      <c r="S7" s="182">
        <v>6</v>
      </c>
      <c r="T7" s="184">
        <v>2</v>
      </c>
      <c r="U7" s="182">
        <v>3</v>
      </c>
      <c r="V7" s="326">
        <v>1</v>
      </c>
      <c r="W7" s="335">
        <v>3</v>
      </c>
      <c r="X7" s="184">
        <v>0</v>
      </c>
      <c r="Y7" s="182">
        <v>0</v>
      </c>
      <c r="Z7" s="184">
        <v>0</v>
      </c>
      <c r="AA7" s="187">
        <f>SUM(G7,I7,K7,M7,O7,Q7,S7,U7,W7,Y7)</f>
        <v>17</v>
      </c>
      <c r="AB7" s="144">
        <f t="shared" ref="AA7:AB31" si="1">SUM(H7,J7,L7,N7,P7,R7,T7,V7,X7,Z7)</f>
        <v>3</v>
      </c>
      <c r="AC7" s="188">
        <f>AB7/AA7</f>
        <v>0.17647058823529413</v>
      </c>
    </row>
    <row r="8" spans="1:197" s="147" customFormat="1" ht="23.1" customHeight="1" x14ac:dyDescent="0.3">
      <c r="A8" s="143"/>
      <c r="B8" s="144">
        <v>2</v>
      </c>
      <c r="C8" s="153" t="s">
        <v>221</v>
      </c>
      <c r="D8" s="379">
        <v>43990</v>
      </c>
      <c r="E8" s="379">
        <v>43990</v>
      </c>
      <c r="F8" s="145" t="s">
        <v>222</v>
      </c>
      <c r="G8" s="186">
        <v>0</v>
      </c>
      <c r="H8" s="186">
        <v>0</v>
      </c>
      <c r="I8" s="182">
        <v>0</v>
      </c>
      <c r="J8" s="184">
        <v>0</v>
      </c>
      <c r="K8" s="185">
        <v>3</v>
      </c>
      <c r="L8" s="186">
        <v>1</v>
      </c>
      <c r="M8" s="182">
        <v>0</v>
      </c>
      <c r="N8" s="184">
        <v>0</v>
      </c>
      <c r="O8" s="185">
        <v>1</v>
      </c>
      <c r="P8" s="184">
        <v>0</v>
      </c>
      <c r="Q8" s="182">
        <v>0</v>
      </c>
      <c r="R8" s="184">
        <v>0</v>
      </c>
      <c r="S8" s="182">
        <v>5</v>
      </c>
      <c r="T8" s="184">
        <v>2</v>
      </c>
      <c r="U8" s="182">
        <v>1</v>
      </c>
      <c r="V8" s="326">
        <v>1</v>
      </c>
      <c r="W8" s="335">
        <v>10</v>
      </c>
      <c r="X8" s="184">
        <v>3</v>
      </c>
      <c r="Y8" s="182">
        <v>0</v>
      </c>
      <c r="Z8" s="184">
        <v>0</v>
      </c>
      <c r="AA8" s="187">
        <f t="shared" si="1"/>
        <v>20</v>
      </c>
      <c r="AB8" s="144">
        <f t="shared" si="1"/>
        <v>7</v>
      </c>
      <c r="AC8" s="188">
        <f t="shared" ref="AC8:AC65" si="2">AB8/AA8</f>
        <v>0.35</v>
      </c>
    </row>
    <row r="9" spans="1:197" s="147" customFormat="1" ht="23.1" customHeight="1" x14ac:dyDescent="0.3">
      <c r="A9" s="143"/>
      <c r="B9" s="152">
        <v>3</v>
      </c>
      <c r="C9" s="153" t="s">
        <v>223</v>
      </c>
      <c r="D9" s="379">
        <v>44020</v>
      </c>
      <c r="E9" s="380">
        <v>44020</v>
      </c>
      <c r="F9" s="145" t="s">
        <v>224</v>
      </c>
      <c r="G9" s="182">
        <v>0</v>
      </c>
      <c r="H9" s="186">
        <v>0</v>
      </c>
      <c r="I9" s="182">
        <v>0</v>
      </c>
      <c r="J9" s="184">
        <v>0</v>
      </c>
      <c r="K9" s="185">
        <v>3</v>
      </c>
      <c r="L9" s="186">
        <v>0</v>
      </c>
      <c r="M9" s="182">
        <v>0</v>
      </c>
      <c r="N9" s="184">
        <v>0</v>
      </c>
      <c r="O9" s="185">
        <v>1</v>
      </c>
      <c r="P9" s="184">
        <v>0</v>
      </c>
      <c r="Q9" s="182">
        <v>0</v>
      </c>
      <c r="R9" s="184">
        <v>0</v>
      </c>
      <c r="S9" s="182">
        <v>7</v>
      </c>
      <c r="T9" s="184">
        <v>3</v>
      </c>
      <c r="U9" s="182">
        <v>3</v>
      </c>
      <c r="V9" s="326">
        <v>1</v>
      </c>
      <c r="W9" s="335">
        <v>15</v>
      </c>
      <c r="X9" s="184">
        <v>11</v>
      </c>
      <c r="Y9" s="182">
        <v>0</v>
      </c>
      <c r="Z9" s="184">
        <v>0</v>
      </c>
      <c r="AA9" s="187">
        <f>SUM(G9,I9,K9,M9,O9,Q9,S9,U9,W9,Y9,)</f>
        <v>29</v>
      </c>
      <c r="AB9" s="144">
        <f t="shared" si="1"/>
        <v>15</v>
      </c>
      <c r="AC9" s="188">
        <f t="shared" si="2"/>
        <v>0.51724137931034486</v>
      </c>
    </row>
    <row r="10" spans="1:197" s="147" customFormat="1" ht="23.1" customHeight="1" x14ac:dyDescent="0.3">
      <c r="A10" s="143"/>
      <c r="B10" s="144">
        <v>4</v>
      </c>
      <c r="C10" s="153" t="s">
        <v>225</v>
      </c>
      <c r="D10" s="379">
        <v>44051</v>
      </c>
      <c r="E10" s="379">
        <v>44051</v>
      </c>
      <c r="F10" s="145" t="s">
        <v>226</v>
      </c>
      <c r="G10" s="186">
        <v>0</v>
      </c>
      <c r="H10" s="186">
        <v>0</v>
      </c>
      <c r="I10" s="186">
        <v>0</v>
      </c>
      <c r="J10" s="184">
        <v>0</v>
      </c>
      <c r="K10" s="185">
        <v>3</v>
      </c>
      <c r="L10" s="186">
        <v>0</v>
      </c>
      <c r="M10" s="182">
        <v>0</v>
      </c>
      <c r="N10" s="184">
        <v>0</v>
      </c>
      <c r="O10" s="185">
        <v>0</v>
      </c>
      <c r="P10" s="184">
        <v>0</v>
      </c>
      <c r="Q10" s="182">
        <v>0</v>
      </c>
      <c r="R10" s="184">
        <v>0</v>
      </c>
      <c r="S10" s="182">
        <v>5</v>
      </c>
      <c r="T10" s="184">
        <v>2</v>
      </c>
      <c r="U10" s="182">
        <v>2</v>
      </c>
      <c r="V10" s="326">
        <v>1</v>
      </c>
      <c r="W10" s="335">
        <v>7</v>
      </c>
      <c r="X10" s="184">
        <v>7</v>
      </c>
      <c r="Y10" s="182">
        <v>0</v>
      </c>
      <c r="Z10" s="184">
        <v>0</v>
      </c>
      <c r="AA10" s="187">
        <f t="shared" ref="AA10:AA31" si="3">SUM(G10,I10,K10,M10,O10,Q10,S10,U10,W10,Y10,)</f>
        <v>17</v>
      </c>
      <c r="AB10" s="144">
        <f t="shared" si="1"/>
        <v>10</v>
      </c>
      <c r="AC10" s="188">
        <f t="shared" si="2"/>
        <v>0.58823529411764708</v>
      </c>
    </row>
    <row r="11" spans="1:197" s="147" customFormat="1" ht="23.1" customHeight="1" x14ac:dyDescent="0.3">
      <c r="A11" s="143"/>
      <c r="B11" s="152">
        <v>5</v>
      </c>
      <c r="C11" s="153" t="s">
        <v>227</v>
      </c>
      <c r="D11" s="379">
        <v>43959</v>
      </c>
      <c r="E11" s="379">
        <v>43959</v>
      </c>
      <c r="F11" s="145" t="s">
        <v>228</v>
      </c>
      <c r="G11" s="182">
        <v>0</v>
      </c>
      <c r="H11" s="186">
        <v>0</v>
      </c>
      <c r="I11" s="182">
        <v>0</v>
      </c>
      <c r="J11" s="184">
        <v>0</v>
      </c>
      <c r="K11" s="185">
        <v>3</v>
      </c>
      <c r="L11" s="186">
        <v>0</v>
      </c>
      <c r="M11" s="182">
        <v>0</v>
      </c>
      <c r="N11" s="184">
        <v>0</v>
      </c>
      <c r="O11" s="185">
        <v>1</v>
      </c>
      <c r="P11" s="184">
        <v>0</v>
      </c>
      <c r="Q11" s="182">
        <v>0</v>
      </c>
      <c r="R11" s="184">
        <v>0</v>
      </c>
      <c r="S11" s="182">
        <v>6</v>
      </c>
      <c r="T11" s="184">
        <v>3</v>
      </c>
      <c r="U11" s="182">
        <v>2</v>
      </c>
      <c r="V11" s="326">
        <v>2</v>
      </c>
      <c r="W11" s="335">
        <v>17</v>
      </c>
      <c r="X11" s="184">
        <v>9</v>
      </c>
      <c r="Y11" s="182">
        <v>0</v>
      </c>
      <c r="Z11" s="184">
        <v>0</v>
      </c>
      <c r="AA11" s="187">
        <f t="shared" si="3"/>
        <v>29</v>
      </c>
      <c r="AB11" s="144">
        <f t="shared" si="1"/>
        <v>14</v>
      </c>
      <c r="AC11" s="188">
        <f t="shared" si="2"/>
        <v>0.48275862068965519</v>
      </c>
    </row>
    <row r="12" spans="1:197" s="147" customFormat="1" ht="23.1" customHeight="1" x14ac:dyDescent="0.3">
      <c r="A12" s="143"/>
      <c r="B12" s="144">
        <v>6</v>
      </c>
      <c r="C12" s="153" t="s">
        <v>229</v>
      </c>
      <c r="D12" s="379">
        <v>44020</v>
      </c>
      <c r="E12" s="379">
        <v>44020</v>
      </c>
      <c r="F12" s="145" t="s">
        <v>230</v>
      </c>
      <c r="G12" s="182">
        <v>0</v>
      </c>
      <c r="H12" s="186">
        <v>0</v>
      </c>
      <c r="I12" s="182">
        <v>0</v>
      </c>
      <c r="J12" s="184">
        <v>0</v>
      </c>
      <c r="K12" s="185">
        <v>3</v>
      </c>
      <c r="L12" s="186">
        <v>0</v>
      </c>
      <c r="M12" s="182">
        <v>0</v>
      </c>
      <c r="N12" s="184">
        <v>0</v>
      </c>
      <c r="O12" s="185">
        <v>0</v>
      </c>
      <c r="P12" s="184">
        <v>0</v>
      </c>
      <c r="Q12" s="182">
        <v>0</v>
      </c>
      <c r="R12" s="184">
        <v>0</v>
      </c>
      <c r="S12" s="182">
        <v>6</v>
      </c>
      <c r="T12" s="184">
        <v>2</v>
      </c>
      <c r="U12" s="182">
        <v>0</v>
      </c>
      <c r="V12" s="326">
        <v>0</v>
      </c>
      <c r="W12" s="335">
        <v>7</v>
      </c>
      <c r="X12" s="184">
        <v>5</v>
      </c>
      <c r="Y12" s="182">
        <v>0</v>
      </c>
      <c r="Z12" s="184">
        <v>0</v>
      </c>
      <c r="AA12" s="187">
        <f t="shared" si="3"/>
        <v>16</v>
      </c>
      <c r="AB12" s="144">
        <f t="shared" si="1"/>
        <v>7</v>
      </c>
      <c r="AC12" s="188">
        <f t="shared" si="2"/>
        <v>0.4375</v>
      </c>
    </row>
    <row r="13" spans="1:197" s="147" customFormat="1" ht="23.1" customHeight="1" x14ac:dyDescent="0.3">
      <c r="A13" s="143"/>
      <c r="B13" s="152">
        <v>7</v>
      </c>
      <c r="C13" s="153" t="s">
        <v>229</v>
      </c>
      <c r="D13" s="379">
        <v>44143</v>
      </c>
      <c r="E13" s="379">
        <v>44143</v>
      </c>
      <c r="F13" s="145" t="s">
        <v>230</v>
      </c>
      <c r="G13" s="182">
        <v>0</v>
      </c>
      <c r="H13" s="186">
        <v>0</v>
      </c>
      <c r="I13" s="182">
        <v>0</v>
      </c>
      <c r="J13" s="184">
        <v>0</v>
      </c>
      <c r="K13" s="185">
        <v>3</v>
      </c>
      <c r="L13" s="186">
        <v>1</v>
      </c>
      <c r="M13" s="182">
        <v>0</v>
      </c>
      <c r="N13" s="184">
        <v>0</v>
      </c>
      <c r="O13" s="185">
        <v>2</v>
      </c>
      <c r="P13" s="184">
        <v>0</v>
      </c>
      <c r="Q13" s="182">
        <v>0</v>
      </c>
      <c r="R13" s="184">
        <v>0</v>
      </c>
      <c r="S13" s="182">
        <v>5</v>
      </c>
      <c r="T13" s="184">
        <v>2</v>
      </c>
      <c r="U13" s="182">
        <v>0</v>
      </c>
      <c r="V13" s="326">
        <v>0</v>
      </c>
      <c r="W13" s="335">
        <v>13</v>
      </c>
      <c r="X13" s="184">
        <v>6</v>
      </c>
      <c r="Y13" s="182">
        <v>0</v>
      </c>
      <c r="Z13" s="184">
        <v>0</v>
      </c>
      <c r="AA13" s="187">
        <f t="shared" si="3"/>
        <v>23</v>
      </c>
      <c r="AB13" s="144">
        <f t="shared" si="1"/>
        <v>9</v>
      </c>
      <c r="AC13" s="188">
        <f t="shared" si="2"/>
        <v>0.39130434782608697</v>
      </c>
    </row>
    <row r="14" spans="1:197" s="147" customFormat="1" ht="23.1" customHeight="1" x14ac:dyDescent="0.3">
      <c r="A14" s="143"/>
      <c r="B14" s="144">
        <v>8</v>
      </c>
      <c r="C14" s="153" t="s">
        <v>231</v>
      </c>
      <c r="D14" s="379">
        <v>44112</v>
      </c>
      <c r="E14" s="379">
        <v>44112</v>
      </c>
      <c r="F14" s="145" t="s">
        <v>232</v>
      </c>
      <c r="G14" s="182">
        <v>0</v>
      </c>
      <c r="H14" s="182">
        <v>0</v>
      </c>
      <c r="I14" s="182">
        <v>0</v>
      </c>
      <c r="J14" s="184">
        <v>0</v>
      </c>
      <c r="K14" s="185">
        <v>3</v>
      </c>
      <c r="L14" s="186">
        <v>0</v>
      </c>
      <c r="M14" s="182">
        <v>0</v>
      </c>
      <c r="N14" s="184">
        <v>0</v>
      </c>
      <c r="O14" s="185">
        <v>1</v>
      </c>
      <c r="P14" s="184">
        <v>0</v>
      </c>
      <c r="Q14" s="182">
        <v>0</v>
      </c>
      <c r="R14" s="184">
        <v>0</v>
      </c>
      <c r="S14" s="182">
        <v>4</v>
      </c>
      <c r="T14" s="184">
        <v>3</v>
      </c>
      <c r="U14" s="182">
        <v>9</v>
      </c>
      <c r="V14" s="326">
        <v>4</v>
      </c>
      <c r="W14" s="335">
        <v>11</v>
      </c>
      <c r="X14" s="184">
        <v>4</v>
      </c>
      <c r="Y14" s="182">
        <v>0</v>
      </c>
      <c r="Z14" s="184">
        <v>0</v>
      </c>
      <c r="AA14" s="187">
        <f t="shared" si="3"/>
        <v>28</v>
      </c>
      <c r="AB14" s="144">
        <f t="shared" si="1"/>
        <v>11</v>
      </c>
      <c r="AC14" s="188">
        <f t="shared" si="2"/>
        <v>0.39285714285714285</v>
      </c>
    </row>
    <row r="15" spans="1:197" s="147" customFormat="1" ht="23.1" customHeight="1" x14ac:dyDescent="0.3">
      <c r="A15" s="143"/>
      <c r="B15" s="152">
        <v>9</v>
      </c>
      <c r="C15" s="153" t="s">
        <v>233</v>
      </c>
      <c r="D15" s="381" t="s">
        <v>234</v>
      </c>
      <c r="E15" s="381" t="s">
        <v>234</v>
      </c>
      <c r="F15" s="145" t="s">
        <v>235</v>
      </c>
      <c r="G15" s="182">
        <v>0</v>
      </c>
      <c r="H15" s="182">
        <v>0</v>
      </c>
      <c r="I15" s="182">
        <v>0</v>
      </c>
      <c r="J15" s="184">
        <v>0</v>
      </c>
      <c r="K15" s="185">
        <v>3</v>
      </c>
      <c r="L15" s="186">
        <v>0</v>
      </c>
      <c r="M15" s="182">
        <v>0</v>
      </c>
      <c r="N15" s="184">
        <v>0</v>
      </c>
      <c r="O15" s="185">
        <v>0</v>
      </c>
      <c r="P15" s="184">
        <v>0</v>
      </c>
      <c r="Q15" s="182">
        <v>0</v>
      </c>
      <c r="R15" s="184">
        <v>0</v>
      </c>
      <c r="S15" s="182">
        <v>6</v>
      </c>
      <c r="T15" s="184">
        <v>4</v>
      </c>
      <c r="U15" s="182">
        <v>1</v>
      </c>
      <c r="V15" s="326">
        <v>1</v>
      </c>
      <c r="W15" s="335">
        <v>16</v>
      </c>
      <c r="X15" s="184">
        <v>13</v>
      </c>
      <c r="Y15" s="182">
        <v>0</v>
      </c>
      <c r="Z15" s="184">
        <v>0</v>
      </c>
      <c r="AA15" s="187">
        <f t="shared" si="3"/>
        <v>26</v>
      </c>
      <c r="AB15" s="144">
        <f t="shared" si="1"/>
        <v>18</v>
      </c>
      <c r="AC15" s="188">
        <f t="shared" si="2"/>
        <v>0.69230769230769229</v>
      </c>
    </row>
    <row r="16" spans="1:197" s="147" customFormat="1" ht="23.1" customHeight="1" x14ac:dyDescent="0.3">
      <c r="A16" s="143"/>
      <c r="B16" s="144">
        <v>10</v>
      </c>
      <c r="C16" s="153" t="s">
        <v>236</v>
      </c>
      <c r="D16" s="379">
        <v>44173</v>
      </c>
      <c r="E16" s="379">
        <v>44173</v>
      </c>
      <c r="F16" s="145" t="s">
        <v>237</v>
      </c>
      <c r="G16" s="182">
        <v>0</v>
      </c>
      <c r="H16" s="186">
        <v>0</v>
      </c>
      <c r="I16" s="182">
        <v>0</v>
      </c>
      <c r="J16" s="184">
        <v>0</v>
      </c>
      <c r="K16" s="185">
        <v>3</v>
      </c>
      <c r="L16" s="186">
        <v>0</v>
      </c>
      <c r="M16" s="182">
        <v>0</v>
      </c>
      <c r="N16" s="184">
        <v>0</v>
      </c>
      <c r="O16" s="185">
        <v>0</v>
      </c>
      <c r="P16" s="184">
        <v>0</v>
      </c>
      <c r="Q16" s="182">
        <v>0</v>
      </c>
      <c r="R16" s="184">
        <v>0</v>
      </c>
      <c r="S16" s="182">
        <v>5</v>
      </c>
      <c r="T16" s="184">
        <v>1</v>
      </c>
      <c r="U16" s="182">
        <v>5</v>
      </c>
      <c r="V16" s="326">
        <v>1</v>
      </c>
      <c r="W16" s="335">
        <v>9</v>
      </c>
      <c r="X16" s="184">
        <v>0</v>
      </c>
      <c r="Y16" s="182">
        <v>0</v>
      </c>
      <c r="Z16" s="184">
        <v>0</v>
      </c>
      <c r="AA16" s="187">
        <f t="shared" si="3"/>
        <v>22</v>
      </c>
      <c r="AB16" s="144">
        <f t="shared" si="1"/>
        <v>2</v>
      </c>
      <c r="AC16" s="188">
        <f t="shared" si="2"/>
        <v>9.0909090909090912E-2</v>
      </c>
    </row>
    <row r="17" spans="1:29" s="147" customFormat="1" ht="23.1" customHeight="1" x14ac:dyDescent="0.3">
      <c r="A17" s="143"/>
      <c r="B17" s="152">
        <v>11</v>
      </c>
      <c r="C17" s="153" t="s">
        <v>231</v>
      </c>
      <c r="D17" s="379">
        <v>44143</v>
      </c>
      <c r="E17" s="379">
        <v>44143</v>
      </c>
      <c r="F17" s="145" t="s">
        <v>238</v>
      </c>
      <c r="G17" s="182">
        <v>0</v>
      </c>
      <c r="H17" s="186">
        <v>0</v>
      </c>
      <c r="I17" s="182">
        <v>0</v>
      </c>
      <c r="J17" s="184">
        <v>0</v>
      </c>
      <c r="K17" s="185">
        <v>3</v>
      </c>
      <c r="L17" s="186">
        <v>0</v>
      </c>
      <c r="M17" s="182">
        <v>0</v>
      </c>
      <c r="N17" s="184">
        <v>0</v>
      </c>
      <c r="O17" s="185">
        <v>0</v>
      </c>
      <c r="P17" s="184">
        <v>0</v>
      </c>
      <c r="Q17" s="182">
        <v>0</v>
      </c>
      <c r="R17" s="184">
        <v>0</v>
      </c>
      <c r="S17" s="182">
        <v>6</v>
      </c>
      <c r="T17" s="184">
        <v>4</v>
      </c>
      <c r="U17" s="182">
        <v>1</v>
      </c>
      <c r="V17" s="326">
        <v>1</v>
      </c>
      <c r="W17" s="335">
        <v>5</v>
      </c>
      <c r="X17" s="184">
        <v>5</v>
      </c>
      <c r="Y17" s="182">
        <v>0</v>
      </c>
      <c r="Z17" s="184">
        <v>0</v>
      </c>
      <c r="AA17" s="187">
        <f t="shared" si="3"/>
        <v>15</v>
      </c>
      <c r="AB17" s="144">
        <f t="shared" si="1"/>
        <v>10</v>
      </c>
      <c r="AC17" s="188">
        <f t="shared" si="2"/>
        <v>0.66666666666666663</v>
      </c>
    </row>
    <row r="18" spans="1:29" s="147" customFormat="1" ht="23.1" customHeight="1" x14ac:dyDescent="0.3">
      <c r="A18" s="143"/>
      <c r="B18" s="144">
        <v>12</v>
      </c>
      <c r="C18" s="153" t="s">
        <v>239</v>
      </c>
      <c r="D18" s="379">
        <v>44143</v>
      </c>
      <c r="E18" s="379">
        <v>44143</v>
      </c>
      <c r="F18" s="145" t="s">
        <v>240</v>
      </c>
      <c r="G18" s="182">
        <v>0</v>
      </c>
      <c r="H18" s="186">
        <v>0</v>
      </c>
      <c r="I18" s="182">
        <v>0</v>
      </c>
      <c r="J18" s="184">
        <v>0</v>
      </c>
      <c r="K18" s="185">
        <v>3</v>
      </c>
      <c r="L18" s="186">
        <v>1</v>
      </c>
      <c r="M18" s="182">
        <v>0</v>
      </c>
      <c r="N18" s="184">
        <v>0</v>
      </c>
      <c r="O18" s="185">
        <v>0</v>
      </c>
      <c r="P18" s="184">
        <v>0</v>
      </c>
      <c r="Q18" s="182">
        <v>0</v>
      </c>
      <c r="R18" s="184">
        <v>0</v>
      </c>
      <c r="S18" s="182">
        <v>4</v>
      </c>
      <c r="T18" s="184">
        <v>3</v>
      </c>
      <c r="U18" s="182">
        <v>3</v>
      </c>
      <c r="V18" s="326">
        <v>1</v>
      </c>
      <c r="W18" s="335">
        <v>11</v>
      </c>
      <c r="X18" s="184">
        <v>4</v>
      </c>
      <c r="Y18" s="182">
        <v>0</v>
      </c>
      <c r="Z18" s="184">
        <v>0</v>
      </c>
      <c r="AA18" s="187">
        <f t="shared" si="3"/>
        <v>21</v>
      </c>
      <c r="AB18" s="144">
        <f t="shared" si="1"/>
        <v>9</v>
      </c>
      <c r="AC18" s="188">
        <f t="shared" si="2"/>
        <v>0.42857142857142855</v>
      </c>
    </row>
    <row r="19" spans="1:29" s="147" customFormat="1" ht="23.1" customHeight="1" x14ac:dyDescent="0.3">
      <c r="A19" s="143"/>
      <c r="B19" s="152">
        <v>13</v>
      </c>
      <c r="C19" s="153" t="s">
        <v>241</v>
      </c>
      <c r="D19" s="379">
        <v>43959</v>
      </c>
      <c r="E19" s="379">
        <v>43959</v>
      </c>
      <c r="F19" s="145" t="s">
        <v>242</v>
      </c>
      <c r="G19" s="182">
        <v>0</v>
      </c>
      <c r="H19" s="186">
        <v>0</v>
      </c>
      <c r="I19" s="182">
        <v>0</v>
      </c>
      <c r="J19" s="184">
        <v>0</v>
      </c>
      <c r="K19" s="185">
        <v>3</v>
      </c>
      <c r="L19" s="186">
        <v>1</v>
      </c>
      <c r="M19" s="182">
        <v>0</v>
      </c>
      <c r="N19" s="184">
        <v>0</v>
      </c>
      <c r="O19" s="185">
        <v>1</v>
      </c>
      <c r="P19" s="184">
        <v>0</v>
      </c>
      <c r="Q19" s="182">
        <v>0</v>
      </c>
      <c r="R19" s="184">
        <v>0</v>
      </c>
      <c r="S19" s="182">
        <v>7</v>
      </c>
      <c r="T19" s="184">
        <v>2</v>
      </c>
      <c r="U19" s="182">
        <v>5</v>
      </c>
      <c r="V19" s="326">
        <v>2</v>
      </c>
      <c r="W19" s="335">
        <v>9</v>
      </c>
      <c r="X19" s="184">
        <v>2</v>
      </c>
      <c r="Y19" s="182">
        <v>0</v>
      </c>
      <c r="Z19" s="184">
        <v>0</v>
      </c>
      <c r="AA19" s="187">
        <f t="shared" si="3"/>
        <v>25</v>
      </c>
      <c r="AB19" s="144">
        <f t="shared" si="1"/>
        <v>7</v>
      </c>
      <c r="AC19" s="188">
        <f t="shared" si="2"/>
        <v>0.28000000000000003</v>
      </c>
    </row>
    <row r="20" spans="1:29" s="147" customFormat="1" ht="23.1" customHeight="1" x14ac:dyDescent="0.3">
      <c r="A20" s="143"/>
      <c r="B20" s="144">
        <v>14</v>
      </c>
      <c r="C20" s="153" t="s">
        <v>243</v>
      </c>
      <c r="D20" s="379">
        <v>44143</v>
      </c>
      <c r="E20" s="379">
        <v>44143</v>
      </c>
      <c r="F20" s="145" t="s">
        <v>244</v>
      </c>
      <c r="G20" s="182">
        <v>0</v>
      </c>
      <c r="H20" s="186">
        <v>0</v>
      </c>
      <c r="I20" s="182">
        <v>0</v>
      </c>
      <c r="J20" s="184">
        <v>0</v>
      </c>
      <c r="K20" s="185">
        <v>3</v>
      </c>
      <c r="L20" s="186">
        <v>1</v>
      </c>
      <c r="M20" s="182">
        <v>0</v>
      </c>
      <c r="N20" s="184">
        <v>0</v>
      </c>
      <c r="O20" s="185">
        <v>1</v>
      </c>
      <c r="P20" s="184">
        <v>0</v>
      </c>
      <c r="Q20" s="182">
        <v>0</v>
      </c>
      <c r="R20" s="184">
        <v>0</v>
      </c>
      <c r="S20" s="182">
        <v>4</v>
      </c>
      <c r="T20" s="184">
        <v>2</v>
      </c>
      <c r="U20" s="182">
        <v>0</v>
      </c>
      <c r="V20" s="326">
        <v>0</v>
      </c>
      <c r="W20" s="335">
        <v>14</v>
      </c>
      <c r="X20" s="184">
        <v>2</v>
      </c>
      <c r="Y20" s="182">
        <v>0</v>
      </c>
      <c r="Z20" s="184">
        <v>0</v>
      </c>
      <c r="AA20" s="187">
        <f t="shared" si="3"/>
        <v>22</v>
      </c>
      <c r="AB20" s="144">
        <f t="shared" si="1"/>
        <v>5</v>
      </c>
      <c r="AC20" s="188">
        <f t="shared" si="2"/>
        <v>0.22727272727272727</v>
      </c>
    </row>
    <row r="21" spans="1:29" s="147" customFormat="1" ht="23.1" customHeight="1" x14ac:dyDescent="0.3">
      <c r="A21" s="143"/>
      <c r="B21" s="152">
        <v>15</v>
      </c>
      <c r="C21" s="153" t="s">
        <v>231</v>
      </c>
      <c r="D21" s="379">
        <v>44112</v>
      </c>
      <c r="E21" s="379">
        <v>44112</v>
      </c>
      <c r="F21" s="145" t="s">
        <v>245</v>
      </c>
      <c r="G21" s="182">
        <v>0</v>
      </c>
      <c r="H21" s="182">
        <v>0</v>
      </c>
      <c r="I21" s="182">
        <v>0</v>
      </c>
      <c r="J21" s="184">
        <v>0</v>
      </c>
      <c r="K21" s="185">
        <v>3</v>
      </c>
      <c r="L21" s="186">
        <v>1</v>
      </c>
      <c r="M21" s="182">
        <v>0</v>
      </c>
      <c r="N21" s="184">
        <v>0</v>
      </c>
      <c r="O21" s="185">
        <v>0</v>
      </c>
      <c r="P21" s="184">
        <v>0</v>
      </c>
      <c r="Q21" s="182">
        <v>0</v>
      </c>
      <c r="R21" s="184">
        <v>0</v>
      </c>
      <c r="S21" s="182">
        <v>5</v>
      </c>
      <c r="T21" s="184">
        <v>5</v>
      </c>
      <c r="U21" s="182">
        <v>0</v>
      </c>
      <c r="V21" s="326">
        <v>0</v>
      </c>
      <c r="W21" s="335">
        <v>9</v>
      </c>
      <c r="X21" s="184">
        <v>8</v>
      </c>
      <c r="Y21" s="182">
        <v>0</v>
      </c>
      <c r="Z21" s="184">
        <v>0</v>
      </c>
      <c r="AA21" s="187">
        <f t="shared" si="3"/>
        <v>17</v>
      </c>
      <c r="AB21" s="144">
        <f t="shared" si="1"/>
        <v>14</v>
      </c>
      <c r="AC21" s="188">
        <f t="shared" si="2"/>
        <v>0.82352941176470584</v>
      </c>
    </row>
    <row r="22" spans="1:29" s="147" customFormat="1" ht="23.1" customHeight="1" x14ac:dyDescent="0.3">
      <c r="A22" s="143"/>
      <c r="B22" s="144">
        <v>16</v>
      </c>
      <c r="C22" s="153" t="s">
        <v>291</v>
      </c>
      <c r="D22" s="381" t="s">
        <v>292</v>
      </c>
      <c r="E22" s="403" t="s">
        <v>292</v>
      </c>
      <c r="F22" s="145" t="s">
        <v>293</v>
      </c>
      <c r="G22" s="182">
        <v>0</v>
      </c>
      <c r="H22" s="186">
        <v>0</v>
      </c>
      <c r="I22" s="182">
        <v>0</v>
      </c>
      <c r="J22" s="184">
        <v>0</v>
      </c>
      <c r="K22" s="185">
        <v>2</v>
      </c>
      <c r="L22" s="186">
        <v>1</v>
      </c>
      <c r="M22" s="182">
        <v>0</v>
      </c>
      <c r="N22" s="184">
        <v>0</v>
      </c>
      <c r="O22" s="185">
        <v>1</v>
      </c>
      <c r="P22" s="184">
        <v>0</v>
      </c>
      <c r="Q22" s="182">
        <v>0</v>
      </c>
      <c r="R22" s="184">
        <v>0</v>
      </c>
      <c r="S22" s="182">
        <v>0</v>
      </c>
      <c r="T22" s="184">
        <v>0</v>
      </c>
      <c r="U22" s="182">
        <v>0</v>
      </c>
      <c r="V22" s="326">
        <v>0</v>
      </c>
      <c r="W22" s="335">
        <v>17</v>
      </c>
      <c r="X22" s="184">
        <v>10</v>
      </c>
      <c r="Y22" s="182">
        <v>0</v>
      </c>
      <c r="Z22" s="184">
        <v>0</v>
      </c>
      <c r="AA22" s="187">
        <f>SUM(G22,I22,K22,M22,O22,Q22,S22,U22,W22,Y22,)</f>
        <v>20</v>
      </c>
      <c r="AB22" s="144">
        <f t="shared" si="1"/>
        <v>11</v>
      </c>
      <c r="AC22" s="188">
        <f t="shared" si="2"/>
        <v>0.55000000000000004</v>
      </c>
    </row>
    <row r="23" spans="1:29" s="147" customFormat="1" ht="23.1" customHeight="1" x14ac:dyDescent="0.3">
      <c r="A23" s="143"/>
      <c r="B23" s="152">
        <v>17</v>
      </c>
      <c r="C23" s="153" t="s">
        <v>294</v>
      </c>
      <c r="D23" s="381" t="s">
        <v>295</v>
      </c>
      <c r="E23" s="403" t="s">
        <v>295</v>
      </c>
      <c r="F23" s="145" t="s">
        <v>296</v>
      </c>
      <c r="G23" s="182">
        <v>0</v>
      </c>
      <c r="H23" s="186">
        <v>0</v>
      </c>
      <c r="I23" s="182">
        <v>0</v>
      </c>
      <c r="J23" s="184">
        <v>0</v>
      </c>
      <c r="K23" s="185">
        <v>2</v>
      </c>
      <c r="L23" s="186">
        <v>0</v>
      </c>
      <c r="M23" s="182">
        <v>0</v>
      </c>
      <c r="N23" s="184">
        <v>0</v>
      </c>
      <c r="O23" s="185">
        <v>1</v>
      </c>
      <c r="P23" s="184">
        <v>0</v>
      </c>
      <c r="Q23" s="182">
        <v>0</v>
      </c>
      <c r="R23" s="184">
        <v>0</v>
      </c>
      <c r="S23" s="182">
        <v>0</v>
      </c>
      <c r="T23" s="184">
        <v>0</v>
      </c>
      <c r="U23" s="182">
        <v>7</v>
      </c>
      <c r="V23" s="326">
        <v>3</v>
      </c>
      <c r="W23" s="335">
        <v>9</v>
      </c>
      <c r="X23" s="184">
        <v>2</v>
      </c>
      <c r="Y23" s="182">
        <v>0</v>
      </c>
      <c r="Z23" s="184">
        <v>0</v>
      </c>
      <c r="AA23" s="187">
        <f t="shared" si="3"/>
        <v>19</v>
      </c>
      <c r="AB23" s="144">
        <f t="shared" si="1"/>
        <v>5</v>
      </c>
      <c r="AC23" s="188">
        <f t="shared" si="2"/>
        <v>0.26315789473684209</v>
      </c>
    </row>
    <row r="24" spans="1:29" s="147" customFormat="1" ht="23.1" customHeight="1" x14ac:dyDescent="0.3">
      <c r="A24" s="143"/>
      <c r="B24" s="144">
        <v>18</v>
      </c>
      <c r="C24" s="153" t="s">
        <v>297</v>
      </c>
      <c r="D24" s="382">
        <v>44053</v>
      </c>
      <c r="E24" s="382">
        <v>44053</v>
      </c>
      <c r="F24" s="145" t="s">
        <v>298</v>
      </c>
      <c r="G24" s="182">
        <v>0</v>
      </c>
      <c r="H24" s="186">
        <v>0</v>
      </c>
      <c r="I24" s="182">
        <v>0</v>
      </c>
      <c r="J24" s="184">
        <v>0</v>
      </c>
      <c r="K24" s="185">
        <v>2</v>
      </c>
      <c r="L24" s="186">
        <v>0</v>
      </c>
      <c r="M24" s="182">
        <v>0</v>
      </c>
      <c r="N24" s="184">
        <v>0</v>
      </c>
      <c r="O24" s="185">
        <v>1</v>
      </c>
      <c r="P24" s="184">
        <v>0</v>
      </c>
      <c r="Q24" s="182">
        <v>0</v>
      </c>
      <c r="R24" s="184">
        <v>0</v>
      </c>
      <c r="S24" s="182">
        <v>0</v>
      </c>
      <c r="T24" s="184">
        <v>0</v>
      </c>
      <c r="U24" s="182">
        <v>0</v>
      </c>
      <c r="V24" s="326">
        <v>0</v>
      </c>
      <c r="W24" s="335">
        <v>13</v>
      </c>
      <c r="X24" s="184">
        <v>6</v>
      </c>
      <c r="Y24" s="182">
        <v>0</v>
      </c>
      <c r="Z24" s="184">
        <v>0</v>
      </c>
      <c r="AA24" s="187">
        <f t="shared" si="3"/>
        <v>16</v>
      </c>
      <c r="AB24" s="144">
        <f t="shared" si="1"/>
        <v>6</v>
      </c>
      <c r="AC24" s="188">
        <f t="shared" si="2"/>
        <v>0.375</v>
      </c>
    </row>
    <row r="25" spans="1:29" s="147" customFormat="1" ht="23.1" customHeight="1" x14ac:dyDescent="0.3">
      <c r="A25" s="143"/>
      <c r="B25" s="152">
        <v>19</v>
      </c>
      <c r="C25" s="153" t="s">
        <v>96</v>
      </c>
      <c r="D25" s="179"/>
      <c r="E25" s="180"/>
      <c r="F25" s="145" t="s">
        <v>108</v>
      </c>
      <c r="G25" s="182"/>
      <c r="H25" s="186"/>
      <c r="I25" s="182"/>
      <c r="J25" s="184"/>
      <c r="K25" s="185"/>
      <c r="L25" s="186"/>
      <c r="M25" s="182"/>
      <c r="N25" s="184"/>
      <c r="O25" s="185"/>
      <c r="P25" s="184"/>
      <c r="Q25" s="182"/>
      <c r="R25" s="184"/>
      <c r="S25" s="182"/>
      <c r="T25" s="184"/>
      <c r="U25" s="182"/>
      <c r="V25" s="326"/>
      <c r="W25" s="335"/>
      <c r="X25" s="184"/>
      <c r="Y25" s="182"/>
      <c r="Z25" s="184"/>
      <c r="AA25" s="187">
        <f t="shared" si="3"/>
        <v>0</v>
      </c>
      <c r="AB25" s="144">
        <f t="shared" si="1"/>
        <v>0</v>
      </c>
      <c r="AC25" s="188" t="e">
        <f t="shared" si="2"/>
        <v>#DIV/0!</v>
      </c>
    </row>
    <row r="26" spans="1:29" s="147" customFormat="1" ht="23.1" customHeight="1" x14ac:dyDescent="0.3">
      <c r="A26" s="143"/>
      <c r="B26" s="144">
        <v>20</v>
      </c>
      <c r="C26" s="153" t="s">
        <v>96</v>
      </c>
      <c r="D26" s="179"/>
      <c r="E26" s="180"/>
      <c r="F26" s="145" t="s">
        <v>108</v>
      </c>
      <c r="G26" s="182"/>
      <c r="H26" s="186"/>
      <c r="I26" s="182"/>
      <c r="J26" s="184"/>
      <c r="K26" s="185"/>
      <c r="L26" s="186"/>
      <c r="M26" s="182"/>
      <c r="N26" s="184"/>
      <c r="O26" s="185"/>
      <c r="P26" s="184"/>
      <c r="Q26" s="182"/>
      <c r="R26" s="184"/>
      <c r="S26" s="182"/>
      <c r="T26" s="184"/>
      <c r="U26" s="182"/>
      <c r="V26" s="326"/>
      <c r="W26" s="335"/>
      <c r="X26" s="184"/>
      <c r="Y26" s="182"/>
      <c r="Z26" s="184"/>
      <c r="AA26" s="187">
        <f t="shared" si="3"/>
        <v>0</v>
      </c>
      <c r="AB26" s="144">
        <f t="shared" si="1"/>
        <v>0</v>
      </c>
      <c r="AC26" s="188" t="e">
        <f t="shared" si="2"/>
        <v>#DIV/0!</v>
      </c>
    </row>
    <row r="27" spans="1:29" s="147" customFormat="1" ht="23.1" customHeight="1" x14ac:dyDescent="0.3">
      <c r="A27" s="143"/>
      <c r="B27" s="152">
        <v>21</v>
      </c>
      <c r="C27" s="153" t="s">
        <v>96</v>
      </c>
      <c r="D27" s="179"/>
      <c r="E27" s="180"/>
      <c r="F27" s="145" t="s">
        <v>108</v>
      </c>
      <c r="G27" s="182"/>
      <c r="H27" s="186"/>
      <c r="I27" s="182"/>
      <c r="J27" s="184"/>
      <c r="K27" s="185"/>
      <c r="L27" s="186"/>
      <c r="M27" s="182"/>
      <c r="N27" s="184"/>
      <c r="O27" s="185"/>
      <c r="P27" s="184"/>
      <c r="Q27" s="182"/>
      <c r="R27" s="184"/>
      <c r="S27" s="182"/>
      <c r="T27" s="184"/>
      <c r="U27" s="182"/>
      <c r="V27" s="326"/>
      <c r="W27" s="335"/>
      <c r="X27" s="184"/>
      <c r="Y27" s="182"/>
      <c r="Z27" s="184"/>
      <c r="AA27" s="187">
        <f t="shared" si="3"/>
        <v>0</v>
      </c>
      <c r="AB27" s="144">
        <f t="shared" si="1"/>
        <v>0</v>
      </c>
      <c r="AC27" s="188" t="e">
        <f t="shared" si="2"/>
        <v>#DIV/0!</v>
      </c>
    </row>
    <row r="28" spans="1:29" s="147" customFormat="1" ht="23.1" customHeight="1" x14ac:dyDescent="0.3">
      <c r="A28" s="143"/>
      <c r="B28" s="144">
        <v>22</v>
      </c>
      <c r="C28" s="153" t="s">
        <v>96</v>
      </c>
      <c r="D28" s="179"/>
      <c r="E28" s="180"/>
      <c r="F28" s="145" t="s">
        <v>108</v>
      </c>
      <c r="G28" s="182"/>
      <c r="H28" s="186"/>
      <c r="I28" s="182"/>
      <c r="J28" s="184"/>
      <c r="K28" s="185"/>
      <c r="L28" s="186"/>
      <c r="M28" s="182"/>
      <c r="N28" s="184"/>
      <c r="O28" s="185"/>
      <c r="P28" s="184"/>
      <c r="Q28" s="182"/>
      <c r="R28" s="184"/>
      <c r="S28" s="182"/>
      <c r="T28" s="184"/>
      <c r="U28" s="182"/>
      <c r="V28" s="326"/>
      <c r="W28" s="335"/>
      <c r="X28" s="184"/>
      <c r="Y28" s="182"/>
      <c r="Z28" s="184"/>
      <c r="AA28" s="187">
        <f t="shared" si="3"/>
        <v>0</v>
      </c>
      <c r="AB28" s="144">
        <f t="shared" si="1"/>
        <v>0</v>
      </c>
      <c r="AC28" s="188" t="e">
        <f t="shared" si="2"/>
        <v>#DIV/0!</v>
      </c>
    </row>
    <row r="29" spans="1:29" s="147" customFormat="1" ht="23.1" customHeight="1" x14ac:dyDescent="0.3">
      <c r="A29" s="143"/>
      <c r="B29" s="152">
        <v>23</v>
      </c>
      <c r="C29" s="153" t="s">
        <v>96</v>
      </c>
      <c r="D29" s="179"/>
      <c r="E29" s="180"/>
      <c r="F29" s="145" t="s">
        <v>108</v>
      </c>
      <c r="G29" s="182"/>
      <c r="H29" s="186"/>
      <c r="I29" s="182"/>
      <c r="J29" s="184"/>
      <c r="K29" s="185"/>
      <c r="L29" s="186"/>
      <c r="M29" s="182"/>
      <c r="N29" s="184"/>
      <c r="O29" s="185"/>
      <c r="P29" s="184"/>
      <c r="Q29" s="182"/>
      <c r="R29" s="184"/>
      <c r="S29" s="182"/>
      <c r="T29" s="184"/>
      <c r="U29" s="182"/>
      <c r="V29" s="326"/>
      <c r="W29" s="335"/>
      <c r="X29" s="184"/>
      <c r="Y29" s="182"/>
      <c r="Z29" s="184"/>
      <c r="AA29" s="187">
        <f>SUM(G29,I29,K29,M29,O29,Q29,S29,U29,W29,Y29,)</f>
        <v>0</v>
      </c>
      <c r="AB29" s="144">
        <f t="shared" si="1"/>
        <v>0</v>
      </c>
      <c r="AC29" s="188" t="e">
        <f t="shared" si="2"/>
        <v>#DIV/0!</v>
      </c>
    </row>
    <row r="30" spans="1:29" s="147" customFormat="1" ht="23.1" customHeight="1" x14ac:dyDescent="0.3">
      <c r="A30" s="143"/>
      <c r="B30" s="144">
        <v>24</v>
      </c>
      <c r="C30" s="153" t="s">
        <v>96</v>
      </c>
      <c r="D30" s="179"/>
      <c r="E30" s="180"/>
      <c r="F30" s="145" t="s">
        <v>108</v>
      </c>
      <c r="G30" s="182"/>
      <c r="H30" s="186"/>
      <c r="I30" s="182"/>
      <c r="J30" s="184"/>
      <c r="K30" s="185"/>
      <c r="L30" s="186"/>
      <c r="M30" s="182"/>
      <c r="N30" s="184"/>
      <c r="O30" s="185"/>
      <c r="P30" s="184"/>
      <c r="Q30" s="182"/>
      <c r="R30" s="184"/>
      <c r="S30" s="182"/>
      <c r="T30" s="184"/>
      <c r="U30" s="182"/>
      <c r="V30" s="326"/>
      <c r="W30" s="335"/>
      <c r="X30" s="184"/>
      <c r="Y30" s="182"/>
      <c r="Z30" s="184"/>
      <c r="AA30" s="187">
        <f t="shared" si="3"/>
        <v>0</v>
      </c>
      <c r="AB30" s="144">
        <f t="shared" si="1"/>
        <v>0</v>
      </c>
      <c r="AC30" s="188" t="e">
        <f t="shared" si="2"/>
        <v>#DIV/0!</v>
      </c>
    </row>
    <row r="31" spans="1:29" s="147" customFormat="1" ht="23.1" customHeight="1" x14ac:dyDescent="0.3">
      <c r="A31" s="143"/>
      <c r="B31" s="152">
        <v>25</v>
      </c>
      <c r="C31" s="153" t="s">
        <v>96</v>
      </c>
      <c r="D31" s="179"/>
      <c r="E31" s="180"/>
      <c r="F31" s="145" t="s">
        <v>108</v>
      </c>
      <c r="G31" s="182"/>
      <c r="H31" s="186"/>
      <c r="I31" s="182"/>
      <c r="J31" s="184"/>
      <c r="K31" s="185"/>
      <c r="L31" s="186"/>
      <c r="M31" s="182"/>
      <c r="N31" s="184"/>
      <c r="O31" s="185"/>
      <c r="P31" s="184"/>
      <c r="Q31" s="182"/>
      <c r="R31" s="184"/>
      <c r="S31" s="182"/>
      <c r="T31" s="184"/>
      <c r="U31" s="182"/>
      <c r="V31" s="326"/>
      <c r="W31" s="335"/>
      <c r="X31" s="184"/>
      <c r="Y31" s="182"/>
      <c r="Z31" s="184"/>
      <c r="AA31" s="187">
        <f t="shared" si="3"/>
        <v>0</v>
      </c>
      <c r="AB31" s="144">
        <f t="shared" si="1"/>
        <v>0</v>
      </c>
      <c r="AC31" s="188" t="e">
        <f t="shared" si="2"/>
        <v>#DIV/0!</v>
      </c>
    </row>
    <row r="32" spans="1:29" ht="23.45" customHeight="1" x14ac:dyDescent="0.65">
      <c r="A32" s="141"/>
      <c r="B32" s="304">
        <v>2</v>
      </c>
      <c r="C32" s="305" t="s">
        <v>104</v>
      </c>
      <c r="D32" s="306"/>
      <c r="E32" s="306"/>
      <c r="F32" s="307"/>
      <c r="G32" s="308">
        <f>SUM(G33:G46)</f>
        <v>0</v>
      </c>
      <c r="H32" s="311">
        <f t="shared" ref="H32:Z32" si="4">SUM(H33:H46)</f>
        <v>0</v>
      </c>
      <c r="I32" s="308">
        <f t="shared" si="4"/>
        <v>0</v>
      </c>
      <c r="J32" s="309">
        <f t="shared" si="4"/>
        <v>0</v>
      </c>
      <c r="K32" s="310">
        <f t="shared" si="4"/>
        <v>12</v>
      </c>
      <c r="L32" s="311">
        <f t="shared" si="4"/>
        <v>2</v>
      </c>
      <c r="M32" s="308">
        <f t="shared" si="4"/>
        <v>0</v>
      </c>
      <c r="N32" s="309">
        <f t="shared" si="4"/>
        <v>0</v>
      </c>
      <c r="O32" s="323">
        <f t="shared" si="4"/>
        <v>18</v>
      </c>
      <c r="P32" s="309">
        <f t="shared" si="4"/>
        <v>1</v>
      </c>
      <c r="Q32" s="308">
        <v>0</v>
      </c>
      <c r="R32" s="309">
        <f t="shared" si="4"/>
        <v>0</v>
      </c>
      <c r="S32" s="308">
        <f t="shared" si="4"/>
        <v>95</v>
      </c>
      <c r="T32" s="309">
        <f t="shared" si="4"/>
        <v>48</v>
      </c>
      <c r="U32" s="308">
        <f t="shared" si="4"/>
        <v>23</v>
      </c>
      <c r="V32" s="327">
        <f t="shared" si="4"/>
        <v>13</v>
      </c>
      <c r="W32" s="336">
        <f t="shared" si="4"/>
        <v>385</v>
      </c>
      <c r="X32" s="309">
        <f t="shared" si="4"/>
        <v>190</v>
      </c>
      <c r="Y32" s="308">
        <f t="shared" si="4"/>
        <v>0</v>
      </c>
      <c r="Z32" s="309">
        <f t="shared" si="4"/>
        <v>0</v>
      </c>
      <c r="AA32" s="312">
        <f>SUM(G32,I32,K32,M32,O32,Q32,S32,U32,W32,Y32)</f>
        <v>533</v>
      </c>
      <c r="AB32" s="313">
        <f>SUM(H32,J32,L32,N32,P32,R32,T32,V32,X32,Z32)</f>
        <v>254</v>
      </c>
      <c r="AC32" s="314">
        <f>AB32/AA32</f>
        <v>0.47654784240150094</v>
      </c>
    </row>
    <row r="33" spans="1:29" s="433" customFormat="1" ht="23.25" customHeight="1" x14ac:dyDescent="0.3">
      <c r="A33" s="418"/>
      <c r="B33" s="419">
        <v>1</v>
      </c>
      <c r="C33" s="420" t="s">
        <v>110</v>
      </c>
      <c r="D33" s="434">
        <v>44052</v>
      </c>
      <c r="E33" s="435" t="s">
        <v>246</v>
      </c>
      <c r="F33" s="420" t="s">
        <v>299</v>
      </c>
      <c r="G33" s="424">
        <v>0</v>
      </c>
      <c r="H33" s="425">
        <v>0</v>
      </c>
      <c r="I33" s="424">
        <v>0</v>
      </c>
      <c r="J33" s="426">
        <v>0</v>
      </c>
      <c r="K33" s="428">
        <v>6</v>
      </c>
      <c r="L33" s="425">
        <v>1</v>
      </c>
      <c r="M33" s="424">
        <v>0</v>
      </c>
      <c r="N33" s="426">
        <v>0</v>
      </c>
      <c r="O33" s="428">
        <v>9</v>
      </c>
      <c r="P33" s="426">
        <v>0</v>
      </c>
      <c r="Q33" s="424">
        <v>0</v>
      </c>
      <c r="R33" s="426">
        <v>0</v>
      </c>
      <c r="S33" s="436">
        <v>75</v>
      </c>
      <c r="T33" s="437">
        <v>40</v>
      </c>
      <c r="U33" s="424">
        <v>6</v>
      </c>
      <c r="V33" s="429">
        <v>4</v>
      </c>
      <c r="W33" s="430">
        <v>160</v>
      </c>
      <c r="X33" s="426">
        <v>77</v>
      </c>
      <c r="Y33" s="424">
        <v>0</v>
      </c>
      <c r="Z33" s="426">
        <v>0</v>
      </c>
      <c r="AA33" s="438">
        <f t="shared" ref="AA33:AB109" si="5">SUM(G33,I33,K33,M33,O33,Q33,S33,U33,W33,Y33)</f>
        <v>256</v>
      </c>
      <c r="AB33" s="419">
        <f t="shared" si="5"/>
        <v>122</v>
      </c>
      <c r="AC33" s="439">
        <f t="shared" si="2"/>
        <v>0.4765625</v>
      </c>
    </row>
    <row r="34" spans="1:29" s="147" customFormat="1" ht="23.1" customHeight="1" x14ac:dyDescent="0.3">
      <c r="A34" s="143"/>
      <c r="B34" s="144">
        <v>2</v>
      </c>
      <c r="C34" s="145" t="s">
        <v>111</v>
      </c>
      <c r="D34" s="379">
        <v>43840</v>
      </c>
      <c r="E34" s="404" t="s">
        <v>300</v>
      </c>
      <c r="F34" s="145" t="s">
        <v>299</v>
      </c>
      <c r="G34" s="405">
        <v>0</v>
      </c>
      <c r="H34" s="406">
        <v>0</v>
      </c>
      <c r="I34" s="405">
        <v>0</v>
      </c>
      <c r="J34" s="407">
        <v>0</v>
      </c>
      <c r="K34" s="216">
        <v>6</v>
      </c>
      <c r="L34" s="406">
        <v>1</v>
      </c>
      <c r="M34" s="405">
        <v>0</v>
      </c>
      <c r="N34" s="407">
        <v>0</v>
      </c>
      <c r="O34" s="216">
        <v>9</v>
      </c>
      <c r="P34" s="407">
        <v>1</v>
      </c>
      <c r="Q34" s="405">
        <v>0</v>
      </c>
      <c r="R34" s="407">
        <v>0</v>
      </c>
      <c r="S34" s="408">
        <v>20</v>
      </c>
      <c r="T34" s="409">
        <v>8</v>
      </c>
      <c r="U34" s="216">
        <v>17</v>
      </c>
      <c r="V34" s="410">
        <v>9</v>
      </c>
      <c r="W34" s="411">
        <v>225</v>
      </c>
      <c r="X34" s="407">
        <v>113</v>
      </c>
      <c r="Y34" s="405">
        <v>0</v>
      </c>
      <c r="Z34" s="407">
        <v>0</v>
      </c>
      <c r="AA34" s="187">
        <f t="shared" si="5"/>
        <v>277</v>
      </c>
      <c r="AB34" s="144">
        <f t="shared" si="5"/>
        <v>132</v>
      </c>
      <c r="AC34" s="188">
        <f t="shared" si="2"/>
        <v>0.47653429602888087</v>
      </c>
    </row>
    <row r="35" spans="1:29" s="147" customFormat="1" ht="23.1" customHeight="1" x14ac:dyDescent="0.3">
      <c r="A35" s="143"/>
      <c r="B35" s="144">
        <v>3</v>
      </c>
      <c r="C35" s="145" t="s">
        <v>112</v>
      </c>
      <c r="D35" s="179"/>
      <c r="E35" s="180"/>
      <c r="F35" s="181"/>
      <c r="G35" s="182"/>
      <c r="H35" s="186"/>
      <c r="I35" s="182"/>
      <c r="J35" s="184"/>
      <c r="K35" s="185"/>
      <c r="L35" s="186"/>
      <c r="M35" s="182"/>
      <c r="N35" s="184"/>
      <c r="O35" s="185"/>
      <c r="P35" s="184"/>
      <c r="Q35" s="182"/>
      <c r="R35" s="184"/>
      <c r="S35" s="182"/>
      <c r="T35" s="184"/>
      <c r="U35" s="182"/>
      <c r="V35" s="326"/>
      <c r="W35" s="335"/>
      <c r="X35" s="184"/>
      <c r="Y35" s="182"/>
      <c r="Z35" s="184"/>
      <c r="AA35" s="187">
        <f t="shared" si="5"/>
        <v>0</v>
      </c>
      <c r="AB35" s="144">
        <f t="shared" si="5"/>
        <v>0</v>
      </c>
      <c r="AC35" s="188" t="e">
        <f t="shared" si="2"/>
        <v>#DIV/0!</v>
      </c>
    </row>
    <row r="36" spans="1:29" s="147" customFormat="1" ht="23.1" customHeight="1" x14ac:dyDescent="0.3">
      <c r="A36" s="143"/>
      <c r="B36" s="144">
        <v>4</v>
      </c>
      <c r="C36" s="145" t="s">
        <v>113</v>
      </c>
      <c r="D36" s="179"/>
      <c r="E36" s="180"/>
      <c r="F36" s="181"/>
      <c r="G36" s="182"/>
      <c r="H36" s="186"/>
      <c r="I36" s="182"/>
      <c r="J36" s="184"/>
      <c r="K36" s="185"/>
      <c r="L36" s="186"/>
      <c r="M36" s="182"/>
      <c r="N36" s="184"/>
      <c r="O36" s="185"/>
      <c r="P36" s="184"/>
      <c r="Q36" s="182"/>
      <c r="R36" s="184"/>
      <c r="S36" s="182"/>
      <c r="T36" s="184"/>
      <c r="U36" s="182"/>
      <c r="V36" s="326"/>
      <c r="W36" s="335"/>
      <c r="X36" s="184"/>
      <c r="Y36" s="182"/>
      <c r="Z36" s="184"/>
      <c r="AA36" s="187">
        <f t="shared" si="5"/>
        <v>0</v>
      </c>
      <c r="AB36" s="144">
        <f t="shared" si="5"/>
        <v>0</v>
      </c>
      <c r="AC36" s="188" t="e">
        <f t="shared" si="2"/>
        <v>#DIV/0!</v>
      </c>
    </row>
    <row r="37" spans="1:29" s="147" customFormat="1" ht="23.1" customHeight="1" x14ac:dyDescent="0.3">
      <c r="A37" s="143"/>
      <c r="B37" s="144">
        <v>5</v>
      </c>
      <c r="C37" s="145" t="s">
        <v>114</v>
      </c>
      <c r="D37" s="179"/>
      <c r="E37" s="180"/>
      <c r="F37" s="181"/>
      <c r="G37" s="182"/>
      <c r="H37" s="186"/>
      <c r="I37" s="182"/>
      <c r="J37" s="184"/>
      <c r="K37" s="185"/>
      <c r="L37" s="186"/>
      <c r="M37" s="182"/>
      <c r="N37" s="184"/>
      <c r="O37" s="185"/>
      <c r="P37" s="186"/>
      <c r="Q37" s="182"/>
      <c r="R37" s="184"/>
      <c r="S37" s="185"/>
      <c r="T37" s="184"/>
      <c r="U37" s="182"/>
      <c r="V37" s="326"/>
      <c r="W37" s="335"/>
      <c r="X37" s="184"/>
      <c r="Y37" s="182"/>
      <c r="Z37" s="184"/>
      <c r="AA37" s="187"/>
      <c r="AB37" s="144"/>
      <c r="AC37" s="188"/>
    </row>
    <row r="38" spans="1:29" s="147" customFormat="1" ht="23.1" customHeight="1" x14ac:dyDescent="0.3">
      <c r="A38" s="143"/>
      <c r="B38" s="144">
        <v>6</v>
      </c>
      <c r="C38" s="145" t="s">
        <v>115</v>
      </c>
      <c r="D38" s="179"/>
      <c r="E38" s="180"/>
      <c r="F38" s="181"/>
      <c r="G38" s="182"/>
      <c r="H38" s="186"/>
      <c r="I38" s="182"/>
      <c r="J38" s="184"/>
      <c r="K38" s="185"/>
      <c r="L38" s="186"/>
      <c r="M38" s="182"/>
      <c r="N38" s="184"/>
      <c r="O38" s="185"/>
      <c r="P38" s="186"/>
      <c r="Q38" s="182"/>
      <c r="R38" s="184"/>
      <c r="S38" s="185"/>
      <c r="T38" s="184"/>
      <c r="U38" s="182"/>
      <c r="V38" s="326"/>
      <c r="W38" s="335"/>
      <c r="X38" s="184"/>
      <c r="Y38" s="182"/>
      <c r="Z38" s="184"/>
      <c r="AA38" s="187"/>
      <c r="AB38" s="144"/>
      <c r="AC38" s="188"/>
    </row>
    <row r="39" spans="1:29" s="147" customFormat="1" ht="23.1" customHeight="1" x14ac:dyDescent="0.3">
      <c r="A39" s="143"/>
      <c r="B39" s="144">
        <v>7</v>
      </c>
      <c r="C39" s="145" t="s">
        <v>116</v>
      </c>
      <c r="D39" s="179"/>
      <c r="E39" s="180"/>
      <c r="F39" s="181"/>
      <c r="G39" s="182"/>
      <c r="H39" s="186"/>
      <c r="I39" s="182"/>
      <c r="J39" s="184"/>
      <c r="K39" s="185"/>
      <c r="L39" s="186"/>
      <c r="M39" s="182"/>
      <c r="N39" s="184"/>
      <c r="O39" s="185"/>
      <c r="P39" s="186"/>
      <c r="Q39" s="182"/>
      <c r="R39" s="184"/>
      <c r="S39" s="185"/>
      <c r="T39" s="184"/>
      <c r="U39" s="182"/>
      <c r="V39" s="326"/>
      <c r="W39" s="335"/>
      <c r="X39" s="184"/>
      <c r="Y39" s="182"/>
      <c r="Z39" s="184"/>
      <c r="AA39" s="187"/>
      <c r="AB39" s="144"/>
      <c r="AC39" s="188"/>
    </row>
    <row r="40" spans="1:29" s="147" customFormat="1" ht="23.1" customHeight="1" x14ac:dyDescent="0.3">
      <c r="A40" s="143"/>
      <c r="B40" s="144">
        <v>8</v>
      </c>
      <c r="C40" s="145" t="s">
        <v>117</v>
      </c>
      <c r="D40" s="179"/>
      <c r="E40" s="180"/>
      <c r="F40" s="181"/>
      <c r="G40" s="182"/>
      <c r="H40" s="186"/>
      <c r="I40" s="182"/>
      <c r="J40" s="184"/>
      <c r="K40" s="185"/>
      <c r="L40" s="186"/>
      <c r="M40" s="182"/>
      <c r="N40" s="184"/>
      <c r="O40" s="185"/>
      <c r="P40" s="186"/>
      <c r="Q40" s="182"/>
      <c r="R40" s="184"/>
      <c r="S40" s="185"/>
      <c r="T40" s="184"/>
      <c r="U40" s="182"/>
      <c r="V40" s="326"/>
      <c r="W40" s="335"/>
      <c r="X40" s="184"/>
      <c r="Y40" s="182"/>
      <c r="Z40" s="184"/>
      <c r="AA40" s="187"/>
      <c r="AB40" s="144"/>
      <c r="AC40" s="188"/>
    </row>
    <row r="41" spans="1:29" s="147" customFormat="1" ht="23.1" customHeight="1" x14ac:dyDescent="0.3">
      <c r="A41" s="143"/>
      <c r="B41" s="144">
        <v>9</v>
      </c>
      <c r="C41" s="145" t="s">
        <v>118</v>
      </c>
      <c r="D41" s="179"/>
      <c r="E41" s="180"/>
      <c r="F41" s="181"/>
      <c r="G41" s="182"/>
      <c r="H41" s="186"/>
      <c r="I41" s="182"/>
      <c r="J41" s="184"/>
      <c r="K41" s="185"/>
      <c r="L41" s="186"/>
      <c r="M41" s="182"/>
      <c r="N41" s="184"/>
      <c r="O41" s="185"/>
      <c r="P41" s="186"/>
      <c r="Q41" s="182"/>
      <c r="R41" s="184"/>
      <c r="S41" s="185"/>
      <c r="T41" s="184"/>
      <c r="U41" s="182"/>
      <c r="V41" s="326"/>
      <c r="W41" s="335"/>
      <c r="X41" s="184"/>
      <c r="Y41" s="182"/>
      <c r="Z41" s="184"/>
      <c r="AA41" s="187">
        <f t="shared" si="5"/>
        <v>0</v>
      </c>
      <c r="AB41" s="144">
        <f t="shared" si="5"/>
        <v>0</v>
      </c>
      <c r="AC41" s="188" t="e">
        <f t="shared" si="2"/>
        <v>#DIV/0!</v>
      </c>
    </row>
    <row r="42" spans="1:29" s="147" customFormat="1" ht="23.1" customHeight="1" x14ac:dyDescent="0.3">
      <c r="A42" s="143"/>
      <c r="B42" s="144">
        <v>10</v>
      </c>
      <c r="C42" s="145" t="s">
        <v>119</v>
      </c>
      <c r="D42" s="179"/>
      <c r="E42" s="180"/>
      <c r="F42" s="181"/>
      <c r="G42" s="182"/>
      <c r="H42" s="186"/>
      <c r="I42" s="182"/>
      <c r="J42" s="184"/>
      <c r="K42" s="185"/>
      <c r="L42" s="186"/>
      <c r="M42" s="182"/>
      <c r="N42" s="184"/>
      <c r="O42" s="185"/>
      <c r="P42" s="184"/>
      <c r="Q42" s="182"/>
      <c r="R42" s="184"/>
      <c r="S42" s="182"/>
      <c r="T42" s="184"/>
      <c r="U42" s="182"/>
      <c r="V42" s="326"/>
      <c r="W42" s="335"/>
      <c r="X42" s="184"/>
      <c r="Y42" s="182"/>
      <c r="Z42" s="184"/>
      <c r="AA42" s="187">
        <f t="shared" si="5"/>
        <v>0</v>
      </c>
      <c r="AB42" s="144">
        <f t="shared" si="5"/>
        <v>0</v>
      </c>
      <c r="AC42" s="188" t="e">
        <f t="shared" si="2"/>
        <v>#DIV/0!</v>
      </c>
    </row>
    <row r="43" spans="1:29" s="147" customFormat="1" ht="23.1" customHeight="1" x14ac:dyDescent="0.3">
      <c r="A43" s="143"/>
      <c r="B43" s="144">
        <v>11</v>
      </c>
      <c r="C43" s="145" t="s">
        <v>120</v>
      </c>
      <c r="D43" s="179"/>
      <c r="E43" s="180"/>
      <c r="F43" s="181"/>
      <c r="G43" s="182"/>
      <c r="H43" s="186"/>
      <c r="I43" s="182"/>
      <c r="J43" s="184"/>
      <c r="K43" s="185"/>
      <c r="L43" s="186"/>
      <c r="M43" s="182"/>
      <c r="N43" s="184"/>
      <c r="O43" s="185"/>
      <c r="P43" s="184"/>
      <c r="Q43" s="182"/>
      <c r="R43" s="184"/>
      <c r="S43" s="182"/>
      <c r="T43" s="184"/>
      <c r="U43" s="182"/>
      <c r="V43" s="326"/>
      <c r="W43" s="335"/>
      <c r="X43" s="184"/>
      <c r="Y43" s="182"/>
      <c r="Z43" s="184"/>
      <c r="AA43" s="187">
        <f t="shared" si="5"/>
        <v>0</v>
      </c>
      <c r="AB43" s="144">
        <f t="shared" si="5"/>
        <v>0</v>
      </c>
      <c r="AC43" s="188" t="e">
        <f t="shared" si="2"/>
        <v>#DIV/0!</v>
      </c>
    </row>
    <row r="44" spans="1:29" s="147" customFormat="1" ht="23.1" customHeight="1" x14ac:dyDescent="0.3">
      <c r="A44" s="143"/>
      <c r="B44" s="144">
        <v>12</v>
      </c>
      <c r="C44" s="145" t="s">
        <v>121</v>
      </c>
      <c r="D44" s="179"/>
      <c r="E44" s="180"/>
      <c r="F44" s="181"/>
      <c r="G44" s="182"/>
      <c r="H44" s="186"/>
      <c r="I44" s="182"/>
      <c r="J44" s="184"/>
      <c r="K44" s="185"/>
      <c r="L44" s="186"/>
      <c r="M44" s="182"/>
      <c r="N44" s="184"/>
      <c r="O44" s="185"/>
      <c r="P44" s="184"/>
      <c r="Q44" s="182"/>
      <c r="R44" s="184"/>
      <c r="S44" s="182"/>
      <c r="T44" s="184"/>
      <c r="U44" s="182"/>
      <c r="V44" s="326"/>
      <c r="W44" s="335"/>
      <c r="X44" s="184"/>
      <c r="Y44" s="182"/>
      <c r="Z44" s="184"/>
      <c r="AA44" s="187"/>
      <c r="AB44" s="144"/>
      <c r="AC44" s="188"/>
    </row>
    <row r="45" spans="1:29" s="147" customFormat="1" ht="23.1" customHeight="1" x14ac:dyDescent="0.3">
      <c r="A45" s="143"/>
      <c r="B45" s="144">
        <v>13</v>
      </c>
      <c r="C45" s="145" t="s">
        <v>122</v>
      </c>
      <c r="D45" s="179"/>
      <c r="E45" s="180"/>
      <c r="F45" s="181"/>
      <c r="G45" s="182"/>
      <c r="H45" s="186"/>
      <c r="I45" s="182"/>
      <c r="J45" s="184"/>
      <c r="K45" s="185"/>
      <c r="L45" s="186"/>
      <c r="M45" s="182"/>
      <c r="N45" s="184"/>
      <c r="O45" s="185"/>
      <c r="P45" s="184"/>
      <c r="Q45" s="182"/>
      <c r="R45" s="184"/>
      <c r="S45" s="182"/>
      <c r="T45" s="184"/>
      <c r="U45" s="182"/>
      <c r="V45" s="326"/>
      <c r="W45" s="335"/>
      <c r="X45" s="184"/>
      <c r="Y45" s="182"/>
      <c r="Z45" s="184"/>
      <c r="AA45" s="187">
        <f t="shared" si="5"/>
        <v>0</v>
      </c>
      <c r="AB45" s="144">
        <f t="shared" si="5"/>
        <v>0</v>
      </c>
      <c r="AC45" s="188" t="e">
        <f t="shared" si="2"/>
        <v>#DIV/0!</v>
      </c>
    </row>
    <row r="46" spans="1:29" s="147" customFormat="1" ht="23.45" customHeight="1" thickBot="1" x14ac:dyDescent="0.35">
      <c r="A46" s="143"/>
      <c r="B46" s="148">
        <v>14</v>
      </c>
      <c r="C46" s="149" t="s">
        <v>123</v>
      </c>
      <c r="D46" s="191"/>
      <c r="E46" s="192"/>
      <c r="F46" s="193"/>
      <c r="G46" s="194"/>
      <c r="H46" s="197"/>
      <c r="I46" s="194"/>
      <c r="J46" s="195"/>
      <c r="K46" s="196"/>
      <c r="L46" s="197"/>
      <c r="M46" s="194"/>
      <c r="N46" s="195"/>
      <c r="O46" s="196"/>
      <c r="P46" s="195"/>
      <c r="Q46" s="194"/>
      <c r="R46" s="195"/>
      <c r="S46" s="194"/>
      <c r="T46" s="195"/>
      <c r="U46" s="194"/>
      <c r="V46" s="328"/>
      <c r="W46" s="337"/>
      <c r="X46" s="195"/>
      <c r="Y46" s="194"/>
      <c r="Z46" s="195"/>
      <c r="AA46" s="198">
        <f t="shared" si="5"/>
        <v>0</v>
      </c>
      <c r="AB46" s="148">
        <f t="shared" si="5"/>
        <v>0</v>
      </c>
      <c r="AC46" s="199" t="e">
        <f t="shared" si="2"/>
        <v>#DIV/0!</v>
      </c>
    </row>
    <row r="47" spans="1:29" ht="23.45" customHeight="1" thickTop="1" x14ac:dyDescent="0.65">
      <c r="A47" s="141"/>
      <c r="B47" s="166">
        <v>3</v>
      </c>
      <c r="C47" s="142" t="s">
        <v>105</v>
      </c>
      <c r="D47" s="171"/>
      <c r="E47" s="171"/>
      <c r="F47" s="200"/>
      <c r="G47" s="172">
        <f>SUM(G48:G55)</f>
        <v>0</v>
      </c>
      <c r="H47" s="175">
        <f t="shared" ref="H47:Z47" si="6">SUM(H48:H55)</f>
        <v>0</v>
      </c>
      <c r="I47" s="172">
        <f t="shared" si="6"/>
        <v>0</v>
      </c>
      <c r="J47" s="173">
        <f t="shared" si="6"/>
        <v>0</v>
      </c>
      <c r="K47" s="174">
        <f t="shared" si="6"/>
        <v>35</v>
      </c>
      <c r="L47" s="175">
        <f t="shared" si="6"/>
        <v>5</v>
      </c>
      <c r="M47" s="172">
        <f t="shared" si="6"/>
        <v>0</v>
      </c>
      <c r="N47" s="173">
        <f t="shared" si="6"/>
        <v>0</v>
      </c>
      <c r="O47" s="174">
        <f t="shared" si="6"/>
        <v>0</v>
      </c>
      <c r="P47" s="173">
        <f t="shared" si="6"/>
        <v>0</v>
      </c>
      <c r="Q47" s="172">
        <f t="shared" si="6"/>
        <v>0</v>
      </c>
      <c r="R47" s="173">
        <f t="shared" si="6"/>
        <v>0</v>
      </c>
      <c r="S47" s="172">
        <f t="shared" si="6"/>
        <v>0</v>
      </c>
      <c r="T47" s="173">
        <f t="shared" si="6"/>
        <v>0</v>
      </c>
      <c r="U47" s="172">
        <f t="shared" si="6"/>
        <v>0</v>
      </c>
      <c r="V47" s="329">
        <f t="shared" si="6"/>
        <v>0</v>
      </c>
      <c r="W47" s="338">
        <f t="shared" si="6"/>
        <v>0</v>
      </c>
      <c r="X47" s="173">
        <f t="shared" si="6"/>
        <v>0</v>
      </c>
      <c r="Y47" s="172">
        <f t="shared" si="6"/>
        <v>0</v>
      </c>
      <c r="Z47" s="173">
        <f t="shared" si="6"/>
        <v>0</v>
      </c>
      <c r="AA47" s="176">
        <f t="shared" si="5"/>
        <v>35</v>
      </c>
      <c r="AB47" s="177">
        <f t="shared" si="5"/>
        <v>5</v>
      </c>
      <c r="AC47" s="178">
        <f>AB47/AA47</f>
        <v>0.14285714285714285</v>
      </c>
    </row>
    <row r="48" spans="1:29" s="147" customFormat="1" ht="23.25" customHeight="1" x14ac:dyDescent="0.25">
      <c r="A48" s="143"/>
      <c r="B48" s="144">
        <v>1</v>
      </c>
      <c r="C48" s="145" t="s">
        <v>126</v>
      </c>
      <c r="D48" s="359">
        <v>44056</v>
      </c>
      <c r="E48" s="359">
        <v>44056</v>
      </c>
      <c r="F48" s="412" t="s">
        <v>107</v>
      </c>
      <c r="G48" s="405">
        <v>0</v>
      </c>
      <c r="H48" s="406">
        <v>0</v>
      </c>
      <c r="I48" s="405">
        <v>0</v>
      </c>
      <c r="J48" s="407">
        <v>0</v>
      </c>
      <c r="K48" s="216">
        <v>7</v>
      </c>
      <c r="L48" s="406">
        <v>1</v>
      </c>
      <c r="M48" s="405">
        <v>0</v>
      </c>
      <c r="N48" s="407">
        <v>0</v>
      </c>
      <c r="O48" s="216">
        <v>0</v>
      </c>
      <c r="P48" s="407">
        <v>0</v>
      </c>
      <c r="Q48" s="405">
        <v>0</v>
      </c>
      <c r="R48" s="407">
        <v>0</v>
      </c>
      <c r="S48" s="413">
        <v>0</v>
      </c>
      <c r="T48" s="414">
        <v>0</v>
      </c>
      <c r="U48" s="216">
        <v>0</v>
      </c>
      <c r="V48" s="410">
        <v>0</v>
      </c>
      <c r="W48" s="411">
        <v>0</v>
      </c>
      <c r="X48" s="407">
        <v>0</v>
      </c>
      <c r="Y48" s="405">
        <v>0</v>
      </c>
      <c r="Z48" s="407">
        <v>0</v>
      </c>
      <c r="AA48" s="187">
        <f t="shared" si="5"/>
        <v>7</v>
      </c>
      <c r="AB48" s="144">
        <f t="shared" si="5"/>
        <v>1</v>
      </c>
      <c r="AC48" s="188">
        <f t="shared" si="2"/>
        <v>0.14285714285714285</v>
      </c>
    </row>
    <row r="49" spans="1:29" s="147" customFormat="1" ht="23.1" customHeight="1" x14ac:dyDescent="0.25">
      <c r="A49" s="143"/>
      <c r="B49" s="144">
        <v>2</v>
      </c>
      <c r="C49" s="145" t="s">
        <v>126</v>
      </c>
      <c r="D49" s="359">
        <v>44067</v>
      </c>
      <c r="E49" s="359">
        <v>44067</v>
      </c>
      <c r="F49" s="412" t="s">
        <v>107</v>
      </c>
      <c r="G49" s="405">
        <v>0</v>
      </c>
      <c r="H49" s="406">
        <v>0</v>
      </c>
      <c r="I49" s="405">
        <v>0</v>
      </c>
      <c r="J49" s="407">
        <v>0</v>
      </c>
      <c r="K49" s="216">
        <v>7</v>
      </c>
      <c r="L49" s="406">
        <v>1</v>
      </c>
      <c r="M49" s="405">
        <v>0</v>
      </c>
      <c r="N49" s="407">
        <v>0</v>
      </c>
      <c r="O49" s="216">
        <v>0</v>
      </c>
      <c r="P49" s="407">
        <v>0</v>
      </c>
      <c r="Q49" s="405">
        <v>0</v>
      </c>
      <c r="R49" s="407">
        <v>0</v>
      </c>
      <c r="S49" s="413">
        <v>0</v>
      </c>
      <c r="T49" s="414">
        <v>0</v>
      </c>
      <c r="U49" s="216">
        <v>0</v>
      </c>
      <c r="V49" s="410">
        <v>0</v>
      </c>
      <c r="W49" s="411">
        <v>0</v>
      </c>
      <c r="X49" s="407">
        <v>0</v>
      </c>
      <c r="Y49" s="405">
        <v>0</v>
      </c>
      <c r="Z49" s="407">
        <v>0</v>
      </c>
      <c r="AA49" s="187">
        <f t="shared" si="5"/>
        <v>7</v>
      </c>
      <c r="AB49" s="144">
        <f t="shared" si="5"/>
        <v>1</v>
      </c>
      <c r="AC49" s="188">
        <f t="shared" si="2"/>
        <v>0.14285714285714285</v>
      </c>
    </row>
    <row r="50" spans="1:29" s="147" customFormat="1" ht="23.1" customHeight="1" x14ac:dyDescent="0.25">
      <c r="A50" s="143"/>
      <c r="B50" s="144">
        <v>3</v>
      </c>
      <c r="C50" s="145" t="s">
        <v>126</v>
      </c>
      <c r="D50" s="359">
        <v>44070</v>
      </c>
      <c r="E50" s="359">
        <v>44070</v>
      </c>
      <c r="F50" s="412" t="s">
        <v>107</v>
      </c>
      <c r="G50" s="405">
        <v>0</v>
      </c>
      <c r="H50" s="406">
        <v>0</v>
      </c>
      <c r="I50" s="405">
        <v>0</v>
      </c>
      <c r="J50" s="407">
        <v>0</v>
      </c>
      <c r="K50" s="216">
        <v>7</v>
      </c>
      <c r="L50" s="406">
        <v>1</v>
      </c>
      <c r="M50" s="405">
        <v>0</v>
      </c>
      <c r="N50" s="407">
        <v>0</v>
      </c>
      <c r="O50" s="216">
        <v>0</v>
      </c>
      <c r="P50" s="407">
        <v>0</v>
      </c>
      <c r="Q50" s="405">
        <v>0</v>
      </c>
      <c r="R50" s="407">
        <v>0</v>
      </c>
      <c r="S50" s="413">
        <v>0</v>
      </c>
      <c r="T50" s="414">
        <v>0</v>
      </c>
      <c r="U50" s="216">
        <v>0</v>
      </c>
      <c r="V50" s="410">
        <v>0</v>
      </c>
      <c r="W50" s="411">
        <v>0</v>
      </c>
      <c r="X50" s="407">
        <v>0</v>
      </c>
      <c r="Y50" s="405">
        <v>0</v>
      </c>
      <c r="Z50" s="407">
        <v>0</v>
      </c>
      <c r="AA50" s="187">
        <f t="shared" si="5"/>
        <v>7</v>
      </c>
      <c r="AB50" s="144">
        <f t="shared" si="5"/>
        <v>1</v>
      </c>
      <c r="AC50" s="188">
        <f t="shared" si="2"/>
        <v>0.14285714285714285</v>
      </c>
    </row>
    <row r="51" spans="1:29" s="147" customFormat="1" ht="23.1" customHeight="1" x14ac:dyDescent="0.25">
      <c r="A51" s="143"/>
      <c r="B51" s="144">
        <v>4</v>
      </c>
      <c r="C51" s="145" t="s">
        <v>126</v>
      </c>
      <c r="D51" s="359">
        <v>44110</v>
      </c>
      <c r="E51" s="359">
        <v>44110</v>
      </c>
      <c r="F51" s="412" t="s">
        <v>107</v>
      </c>
      <c r="G51" s="405">
        <v>0</v>
      </c>
      <c r="H51" s="406">
        <v>0</v>
      </c>
      <c r="I51" s="405">
        <v>0</v>
      </c>
      <c r="J51" s="407">
        <v>0</v>
      </c>
      <c r="K51" s="216">
        <v>7</v>
      </c>
      <c r="L51" s="406">
        <v>1</v>
      </c>
      <c r="M51" s="405">
        <v>0</v>
      </c>
      <c r="N51" s="407">
        <v>0</v>
      </c>
      <c r="O51" s="216">
        <v>0</v>
      </c>
      <c r="P51" s="407">
        <v>0</v>
      </c>
      <c r="Q51" s="405">
        <v>0</v>
      </c>
      <c r="R51" s="407">
        <v>0</v>
      </c>
      <c r="S51" s="408">
        <v>0</v>
      </c>
      <c r="T51" s="415">
        <v>0</v>
      </c>
      <c r="U51" s="216">
        <v>0</v>
      </c>
      <c r="V51" s="410">
        <v>0</v>
      </c>
      <c r="W51" s="411">
        <v>0</v>
      </c>
      <c r="X51" s="407">
        <v>0</v>
      </c>
      <c r="Y51" s="405">
        <v>0</v>
      </c>
      <c r="Z51" s="407">
        <v>0</v>
      </c>
      <c r="AA51" s="187">
        <f t="shared" si="5"/>
        <v>7</v>
      </c>
      <c r="AB51" s="144">
        <f t="shared" si="5"/>
        <v>1</v>
      </c>
      <c r="AC51" s="188">
        <f t="shared" si="2"/>
        <v>0.14285714285714285</v>
      </c>
    </row>
    <row r="52" spans="1:29" s="147" customFormat="1" ht="23.1" customHeight="1" x14ac:dyDescent="0.25">
      <c r="A52" s="143"/>
      <c r="B52" s="144">
        <v>5</v>
      </c>
      <c r="C52" s="145" t="s">
        <v>126</v>
      </c>
      <c r="D52" s="359">
        <v>44123</v>
      </c>
      <c r="E52" s="359">
        <v>44123</v>
      </c>
      <c r="F52" s="412" t="s">
        <v>107</v>
      </c>
      <c r="G52" s="405">
        <v>0</v>
      </c>
      <c r="H52" s="406">
        <v>0</v>
      </c>
      <c r="I52" s="405">
        <v>0</v>
      </c>
      <c r="J52" s="407">
        <v>0</v>
      </c>
      <c r="K52" s="216">
        <v>7</v>
      </c>
      <c r="L52" s="406">
        <v>1</v>
      </c>
      <c r="M52" s="405">
        <v>0</v>
      </c>
      <c r="N52" s="407">
        <v>0</v>
      </c>
      <c r="O52" s="216">
        <v>0</v>
      </c>
      <c r="P52" s="407">
        <v>0</v>
      </c>
      <c r="Q52" s="405">
        <v>0</v>
      </c>
      <c r="R52" s="407">
        <v>0</v>
      </c>
      <c r="S52" s="408">
        <v>0</v>
      </c>
      <c r="T52" s="415">
        <v>0</v>
      </c>
      <c r="U52" s="216">
        <v>0</v>
      </c>
      <c r="V52" s="410">
        <v>0</v>
      </c>
      <c r="W52" s="411">
        <v>0</v>
      </c>
      <c r="X52" s="407">
        <v>0</v>
      </c>
      <c r="Y52" s="405">
        <v>0</v>
      </c>
      <c r="Z52" s="407">
        <v>0</v>
      </c>
      <c r="AA52" s="187">
        <f t="shared" si="5"/>
        <v>7</v>
      </c>
      <c r="AB52" s="144">
        <f t="shared" si="5"/>
        <v>1</v>
      </c>
      <c r="AC52" s="188">
        <f t="shared" si="2"/>
        <v>0.14285714285714285</v>
      </c>
    </row>
    <row r="53" spans="1:29" s="147" customFormat="1" ht="23.1" customHeight="1" x14ac:dyDescent="0.3">
      <c r="A53" s="143"/>
      <c r="B53" s="144">
        <v>6</v>
      </c>
      <c r="C53" s="145"/>
      <c r="D53" s="179"/>
      <c r="E53" s="180"/>
      <c r="F53" s="181"/>
      <c r="G53" s="182"/>
      <c r="H53" s="186"/>
      <c r="I53" s="182"/>
      <c r="J53" s="184"/>
      <c r="K53" s="185"/>
      <c r="L53" s="186"/>
      <c r="M53" s="182"/>
      <c r="N53" s="184"/>
      <c r="O53" s="185"/>
      <c r="P53" s="184"/>
      <c r="Q53" s="182"/>
      <c r="R53" s="184"/>
      <c r="S53" s="182"/>
      <c r="T53" s="184"/>
      <c r="U53" s="182"/>
      <c r="V53" s="326"/>
      <c r="W53" s="335"/>
      <c r="X53" s="184"/>
      <c r="Y53" s="182"/>
      <c r="Z53" s="184"/>
      <c r="AA53" s="187">
        <f t="shared" si="5"/>
        <v>0</v>
      </c>
      <c r="AB53" s="144">
        <f t="shared" si="5"/>
        <v>0</v>
      </c>
      <c r="AC53" s="188" t="e">
        <f t="shared" si="2"/>
        <v>#DIV/0!</v>
      </c>
    </row>
    <row r="54" spans="1:29" s="147" customFormat="1" ht="23.1" customHeight="1" x14ac:dyDescent="0.3">
      <c r="A54" s="143"/>
      <c r="B54" s="144">
        <v>7</v>
      </c>
      <c r="C54" s="145"/>
      <c r="D54" s="179"/>
      <c r="E54" s="180"/>
      <c r="F54" s="181"/>
      <c r="G54" s="182"/>
      <c r="H54" s="186"/>
      <c r="I54" s="182"/>
      <c r="J54" s="184"/>
      <c r="K54" s="185"/>
      <c r="L54" s="186"/>
      <c r="M54" s="182"/>
      <c r="N54" s="184"/>
      <c r="O54" s="185"/>
      <c r="P54" s="184"/>
      <c r="Q54" s="182"/>
      <c r="R54" s="184"/>
      <c r="S54" s="182"/>
      <c r="T54" s="184"/>
      <c r="U54" s="182"/>
      <c r="V54" s="326"/>
      <c r="W54" s="335"/>
      <c r="X54" s="184"/>
      <c r="Y54" s="182"/>
      <c r="Z54" s="184"/>
      <c r="AA54" s="187">
        <f t="shared" si="5"/>
        <v>0</v>
      </c>
      <c r="AB54" s="144">
        <f t="shared" si="5"/>
        <v>0</v>
      </c>
      <c r="AC54" s="188" t="e">
        <f t="shared" si="2"/>
        <v>#DIV/0!</v>
      </c>
    </row>
    <row r="55" spans="1:29" s="147" customFormat="1" ht="23.45" customHeight="1" thickBot="1" x14ac:dyDescent="0.35">
      <c r="A55" s="143"/>
      <c r="B55" s="148">
        <v>8</v>
      </c>
      <c r="C55" s="149"/>
      <c r="D55" s="191"/>
      <c r="E55" s="192"/>
      <c r="F55" s="193"/>
      <c r="G55" s="194"/>
      <c r="H55" s="197"/>
      <c r="I55" s="194"/>
      <c r="J55" s="195"/>
      <c r="K55" s="196"/>
      <c r="L55" s="197"/>
      <c r="M55" s="194"/>
      <c r="N55" s="195"/>
      <c r="O55" s="196"/>
      <c r="P55" s="195"/>
      <c r="Q55" s="194"/>
      <c r="R55" s="195"/>
      <c r="S55" s="194"/>
      <c r="T55" s="195"/>
      <c r="U55" s="194"/>
      <c r="V55" s="328"/>
      <c r="W55" s="337"/>
      <c r="X55" s="195"/>
      <c r="Y55" s="194"/>
      <c r="Z55" s="195"/>
      <c r="AA55" s="198">
        <f t="shared" si="5"/>
        <v>0</v>
      </c>
      <c r="AB55" s="148">
        <f t="shared" si="5"/>
        <v>0</v>
      </c>
      <c r="AC55" s="199" t="e">
        <f t="shared" si="2"/>
        <v>#DIV/0!</v>
      </c>
    </row>
    <row r="56" spans="1:29" ht="23.45" customHeight="1" thickTop="1" x14ac:dyDescent="0.65">
      <c r="A56" s="141"/>
      <c r="B56" s="166">
        <v>4</v>
      </c>
      <c r="C56" s="142" t="s">
        <v>106</v>
      </c>
      <c r="D56" s="201"/>
      <c r="E56" s="201"/>
      <c r="F56" s="202"/>
      <c r="G56" s="203">
        <f>SUM(G57:G65)</f>
        <v>0</v>
      </c>
      <c r="H56" s="206">
        <f t="shared" ref="H56:Z56" si="7">SUM(H57:H65)</f>
        <v>0</v>
      </c>
      <c r="I56" s="203">
        <f t="shared" si="7"/>
        <v>0</v>
      </c>
      <c r="J56" s="204">
        <f t="shared" si="7"/>
        <v>0</v>
      </c>
      <c r="K56" s="205">
        <f t="shared" si="7"/>
        <v>49</v>
      </c>
      <c r="L56" s="206">
        <f t="shared" si="7"/>
        <v>6</v>
      </c>
      <c r="M56" s="203">
        <f t="shared" si="7"/>
        <v>1</v>
      </c>
      <c r="N56" s="204">
        <f t="shared" si="7"/>
        <v>0</v>
      </c>
      <c r="O56" s="205">
        <f t="shared" si="7"/>
        <v>0</v>
      </c>
      <c r="P56" s="204">
        <f t="shared" si="7"/>
        <v>0</v>
      </c>
      <c r="Q56" s="318">
        <f t="shared" si="7"/>
        <v>0</v>
      </c>
      <c r="R56" s="319">
        <f t="shared" si="7"/>
        <v>0</v>
      </c>
      <c r="S56" s="320">
        <f t="shared" si="7"/>
        <v>0</v>
      </c>
      <c r="T56" s="321">
        <f t="shared" si="7"/>
        <v>0</v>
      </c>
      <c r="U56" s="172">
        <f t="shared" si="7"/>
        <v>0</v>
      </c>
      <c r="V56" s="329">
        <f t="shared" si="7"/>
        <v>0</v>
      </c>
      <c r="W56" s="338">
        <f t="shared" si="7"/>
        <v>0</v>
      </c>
      <c r="X56" s="204">
        <f t="shared" si="7"/>
        <v>0</v>
      </c>
      <c r="Y56" s="203">
        <f t="shared" si="7"/>
        <v>0</v>
      </c>
      <c r="Z56" s="204">
        <f t="shared" si="7"/>
        <v>0</v>
      </c>
      <c r="AA56" s="207">
        <f t="shared" si="5"/>
        <v>50</v>
      </c>
      <c r="AB56" s="208">
        <f t="shared" si="5"/>
        <v>6</v>
      </c>
      <c r="AC56" s="209">
        <f>AB56/AA56</f>
        <v>0.12</v>
      </c>
    </row>
    <row r="57" spans="1:29" s="147" customFormat="1" ht="21" customHeight="1" x14ac:dyDescent="0.25">
      <c r="A57" s="143"/>
      <c r="B57" s="144">
        <v>1</v>
      </c>
      <c r="C57" s="145" t="s">
        <v>301</v>
      </c>
      <c r="D57" s="359">
        <v>43898</v>
      </c>
      <c r="E57" s="359">
        <v>43898</v>
      </c>
      <c r="F57" s="412" t="s">
        <v>107</v>
      </c>
      <c r="G57" s="405"/>
      <c r="H57" s="406"/>
      <c r="I57" s="405"/>
      <c r="J57" s="407"/>
      <c r="K57" s="405">
        <v>7</v>
      </c>
      <c r="L57" s="407">
        <v>1</v>
      </c>
      <c r="M57" s="405"/>
      <c r="N57" s="407"/>
      <c r="O57" s="216"/>
      <c r="P57" s="407"/>
      <c r="Q57" s="405"/>
      <c r="R57" s="407"/>
      <c r="S57" s="405"/>
      <c r="T57" s="407"/>
      <c r="U57" s="216"/>
      <c r="V57" s="410"/>
      <c r="W57" s="411"/>
      <c r="X57" s="407"/>
      <c r="Y57" s="405"/>
      <c r="Z57" s="407"/>
      <c r="AA57" s="216">
        <f t="shared" si="5"/>
        <v>7</v>
      </c>
      <c r="AB57" s="146">
        <f t="shared" si="5"/>
        <v>1</v>
      </c>
      <c r="AC57" s="217">
        <f t="shared" si="2"/>
        <v>0.14285714285714285</v>
      </c>
    </row>
    <row r="58" spans="1:29" s="147" customFormat="1" ht="23.1" customHeight="1" x14ac:dyDescent="0.25">
      <c r="A58" s="143"/>
      <c r="B58" s="144">
        <v>2</v>
      </c>
      <c r="C58" s="145" t="s">
        <v>301</v>
      </c>
      <c r="D58" s="359">
        <v>44071</v>
      </c>
      <c r="E58" s="359">
        <v>44071</v>
      </c>
      <c r="F58" s="412" t="s">
        <v>107</v>
      </c>
      <c r="G58" s="405"/>
      <c r="H58" s="406"/>
      <c r="I58" s="405"/>
      <c r="J58" s="407"/>
      <c r="K58" s="405">
        <v>7</v>
      </c>
      <c r="L58" s="407">
        <v>1</v>
      </c>
      <c r="M58" s="405"/>
      <c r="N58" s="407"/>
      <c r="O58" s="216"/>
      <c r="P58" s="407"/>
      <c r="Q58" s="405"/>
      <c r="R58" s="407"/>
      <c r="S58" s="405"/>
      <c r="T58" s="407"/>
      <c r="U58" s="405"/>
      <c r="V58" s="410"/>
      <c r="W58" s="411"/>
      <c r="X58" s="407"/>
      <c r="Y58" s="405"/>
      <c r="Z58" s="407"/>
      <c r="AA58" s="216">
        <f t="shared" si="5"/>
        <v>7</v>
      </c>
      <c r="AB58" s="146">
        <f t="shared" si="5"/>
        <v>1</v>
      </c>
      <c r="AC58" s="217">
        <f t="shared" si="2"/>
        <v>0.14285714285714285</v>
      </c>
    </row>
    <row r="59" spans="1:29" s="147" customFormat="1" ht="23.1" customHeight="1" x14ac:dyDescent="0.25">
      <c r="A59" s="143"/>
      <c r="B59" s="144">
        <v>3</v>
      </c>
      <c r="C59" s="145" t="s">
        <v>301</v>
      </c>
      <c r="D59" s="359">
        <v>44077</v>
      </c>
      <c r="E59" s="359">
        <v>44077</v>
      </c>
      <c r="F59" s="412" t="s">
        <v>107</v>
      </c>
      <c r="G59" s="405"/>
      <c r="H59" s="406"/>
      <c r="I59" s="405"/>
      <c r="J59" s="407"/>
      <c r="K59" s="405">
        <v>7</v>
      </c>
      <c r="L59" s="407">
        <v>1</v>
      </c>
      <c r="M59" s="405"/>
      <c r="N59" s="407"/>
      <c r="O59" s="216"/>
      <c r="P59" s="407"/>
      <c r="Q59" s="405"/>
      <c r="R59" s="407"/>
      <c r="S59" s="405"/>
      <c r="T59" s="407"/>
      <c r="U59" s="405"/>
      <c r="V59" s="410"/>
      <c r="W59" s="411"/>
      <c r="X59" s="407"/>
      <c r="Y59" s="405"/>
      <c r="Z59" s="407"/>
      <c r="AA59" s="216">
        <f t="shared" si="5"/>
        <v>7</v>
      </c>
      <c r="AB59" s="146">
        <f t="shared" si="5"/>
        <v>1</v>
      </c>
      <c r="AC59" s="217">
        <f t="shared" si="2"/>
        <v>0.14285714285714285</v>
      </c>
    </row>
    <row r="60" spans="1:29" s="147" customFormat="1" ht="23.1" customHeight="1" x14ac:dyDescent="0.25">
      <c r="A60" s="143"/>
      <c r="B60" s="144">
        <v>4</v>
      </c>
      <c r="C60" s="145" t="s">
        <v>301</v>
      </c>
      <c r="D60" s="359">
        <v>44087</v>
      </c>
      <c r="E60" s="359">
        <v>44087</v>
      </c>
      <c r="F60" s="412" t="s">
        <v>107</v>
      </c>
      <c r="G60" s="405"/>
      <c r="H60" s="406"/>
      <c r="I60" s="405"/>
      <c r="J60" s="407"/>
      <c r="K60" s="405">
        <v>7</v>
      </c>
      <c r="L60" s="407">
        <v>1</v>
      </c>
      <c r="M60" s="405">
        <v>1</v>
      </c>
      <c r="N60" s="407">
        <v>0</v>
      </c>
      <c r="O60" s="216"/>
      <c r="P60" s="407"/>
      <c r="Q60" s="405"/>
      <c r="R60" s="407"/>
      <c r="S60" s="405"/>
      <c r="T60" s="407"/>
      <c r="U60" s="405"/>
      <c r="V60" s="416"/>
      <c r="W60" s="417"/>
      <c r="X60" s="407"/>
      <c r="Y60" s="405"/>
      <c r="Z60" s="407"/>
      <c r="AA60" s="216">
        <f t="shared" si="5"/>
        <v>8</v>
      </c>
      <c r="AB60" s="146">
        <f t="shared" si="5"/>
        <v>1</v>
      </c>
      <c r="AC60" s="217">
        <f t="shared" si="2"/>
        <v>0.125</v>
      </c>
    </row>
    <row r="61" spans="1:29" s="147" customFormat="1" ht="23.1" customHeight="1" x14ac:dyDescent="0.25">
      <c r="A61" s="143"/>
      <c r="B61" s="144">
        <v>5</v>
      </c>
      <c r="C61" s="145" t="s">
        <v>301</v>
      </c>
      <c r="D61" s="359">
        <v>44105</v>
      </c>
      <c r="E61" s="359">
        <v>44105</v>
      </c>
      <c r="F61" s="412" t="s">
        <v>107</v>
      </c>
      <c r="G61" s="212"/>
      <c r="H61" s="215"/>
      <c r="I61" s="212"/>
      <c r="J61" s="213"/>
      <c r="K61" s="405">
        <v>7</v>
      </c>
      <c r="L61" s="407">
        <v>1</v>
      </c>
      <c r="M61" s="212"/>
      <c r="N61" s="213"/>
      <c r="O61" s="214"/>
      <c r="P61" s="213"/>
      <c r="Q61" s="182"/>
      <c r="R61" s="184"/>
      <c r="S61" s="182"/>
      <c r="T61" s="184"/>
      <c r="U61" s="214"/>
      <c r="V61" s="330"/>
      <c r="W61" s="339"/>
      <c r="X61" s="213"/>
      <c r="Y61" s="212"/>
      <c r="Z61" s="213"/>
      <c r="AA61" s="216">
        <f t="shared" si="5"/>
        <v>7</v>
      </c>
      <c r="AB61" s="146">
        <f t="shared" si="5"/>
        <v>1</v>
      </c>
      <c r="AC61" s="217">
        <f t="shared" si="2"/>
        <v>0.14285714285714285</v>
      </c>
    </row>
    <row r="62" spans="1:29" s="147" customFormat="1" ht="23.1" customHeight="1" x14ac:dyDescent="0.25">
      <c r="A62" s="143"/>
      <c r="B62" s="144">
        <v>6</v>
      </c>
      <c r="C62" s="145" t="s">
        <v>301</v>
      </c>
      <c r="D62" s="359">
        <v>44112</v>
      </c>
      <c r="E62" s="359">
        <v>44112</v>
      </c>
      <c r="F62" s="412" t="s">
        <v>107</v>
      </c>
      <c r="G62" s="212"/>
      <c r="H62" s="215"/>
      <c r="I62" s="212"/>
      <c r="J62" s="213"/>
      <c r="K62" s="405">
        <v>7</v>
      </c>
      <c r="L62" s="407">
        <v>0</v>
      </c>
      <c r="M62" s="212"/>
      <c r="N62" s="213"/>
      <c r="O62" s="214"/>
      <c r="P62" s="213"/>
      <c r="Q62" s="182"/>
      <c r="R62" s="184"/>
      <c r="S62" s="182"/>
      <c r="T62" s="184"/>
      <c r="U62" s="212"/>
      <c r="V62" s="330"/>
      <c r="W62" s="339"/>
      <c r="X62" s="213"/>
      <c r="Y62" s="212"/>
      <c r="Z62" s="213"/>
      <c r="AA62" s="216">
        <f t="shared" si="5"/>
        <v>7</v>
      </c>
      <c r="AB62" s="146">
        <f t="shared" si="5"/>
        <v>0</v>
      </c>
      <c r="AC62" s="217">
        <f t="shared" si="2"/>
        <v>0</v>
      </c>
    </row>
    <row r="63" spans="1:29" s="147" customFormat="1" ht="23.1" customHeight="1" x14ac:dyDescent="0.25">
      <c r="A63" s="143"/>
      <c r="B63" s="144">
        <v>7</v>
      </c>
      <c r="C63" s="145" t="s">
        <v>301</v>
      </c>
      <c r="D63" s="359">
        <v>44127</v>
      </c>
      <c r="E63" s="359">
        <v>44127</v>
      </c>
      <c r="F63" s="412" t="s">
        <v>107</v>
      </c>
      <c r="G63" s="212"/>
      <c r="H63" s="215"/>
      <c r="I63" s="212"/>
      <c r="J63" s="213"/>
      <c r="K63" s="405">
        <v>7</v>
      </c>
      <c r="L63" s="407">
        <v>1</v>
      </c>
      <c r="M63" s="212"/>
      <c r="N63" s="213"/>
      <c r="O63" s="214"/>
      <c r="P63" s="213"/>
      <c r="Q63" s="182"/>
      <c r="R63" s="184"/>
      <c r="S63" s="182"/>
      <c r="T63" s="184"/>
      <c r="U63" s="212"/>
      <c r="V63" s="330"/>
      <c r="W63" s="339"/>
      <c r="X63" s="213"/>
      <c r="Y63" s="212"/>
      <c r="Z63" s="213"/>
      <c r="AA63" s="216">
        <f t="shared" si="5"/>
        <v>7</v>
      </c>
      <c r="AB63" s="146">
        <f t="shared" si="5"/>
        <v>1</v>
      </c>
      <c r="AC63" s="217">
        <f t="shared" si="2"/>
        <v>0.14285714285714285</v>
      </c>
    </row>
    <row r="64" spans="1:29" s="147" customFormat="1" ht="23.1" customHeight="1" x14ac:dyDescent="0.3">
      <c r="A64" s="143"/>
      <c r="B64" s="144">
        <v>8</v>
      </c>
      <c r="C64" s="145"/>
      <c r="D64" s="179"/>
      <c r="E64" s="210"/>
      <c r="F64" s="211"/>
      <c r="G64" s="212"/>
      <c r="H64" s="215"/>
      <c r="I64" s="212"/>
      <c r="J64" s="213"/>
      <c r="K64" s="214"/>
      <c r="L64" s="215"/>
      <c r="M64" s="212"/>
      <c r="N64" s="213"/>
      <c r="O64" s="214"/>
      <c r="P64" s="213"/>
      <c r="Q64" s="182"/>
      <c r="R64" s="184"/>
      <c r="S64" s="182"/>
      <c r="T64" s="184"/>
      <c r="U64" s="212"/>
      <c r="V64" s="330"/>
      <c r="W64" s="339"/>
      <c r="X64" s="213"/>
      <c r="Y64" s="212"/>
      <c r="Z64" s="213"/>
      <c r="AA64" s="216">
        <f t="shared" si="5"/>
        <v>0</v>
      </c>
      <c r="AB64" s="146">
        <f t="shared" si="5"/>
        <v>0</v>
      </c>
      <c r="AC64" s="217" t="e">
        <f t="shared" si="2"/>
        <v>#DIV/0!</v>
      </c>
    </row>
    <row r="65" spans="1:29" s="147" customFormat="1" ht="23.45" customHeight="1" thickBot="1" x14ac:dyDescent="0.35">
      <c r="A65" s="143"/>
      <c r="B65" s="148">
        <v>9</v>
      </c>
      <c r="C65" s="149"/>
      <c r="D65" s="191"/>
      <c r="E65" s="192"/>
      <c r="F65" s="193"/>
      <c r="G65" s="194"/>
      <c r="H65" s="197"/>
      <c r="I65" s="194"/>
      <c r="J65" s="195"/>
      <c r="K65" s="196"/>
      <c r="L65" s="197"/>
      <c r="M65" s="194"/>
      <c r="N65" s="195"/>
      <c r="O65" s="196"/>
      <c r="P65" s="195"/>
      <c r="Q65" s="194"/>
      <c r="R65" s="195"/>
      <c r="S65" s="194"/>
      <c r="T65" s="195"/>
      <c r="U65" s="194"/>
      <c r="V65" s="328"/>
      <c r="W65" s="337"/>
      <c r="X65" s="195"/>
      <c r="Y65" s="194"/>
      <c r="Z65" s="195"/>
      <c r="AA65" s="198">
        <f t="shared" si="5"/>
        <v>0</v>
      </c>
      <c r="AB65" s="148">
        <f t="shared" si="5"/>
        <v>0</v>
      </c>
      <c r="AC65" s="199" t="e">
        <f t="shared" si="2"/>
        <v>#DIV/0!</v>
      </c>
    </row>
    <row r="66" spans="1:29" ht="23.45" customHeight="1" thickTop="1" x14ac:dyDescent="0.65">
      <c r="A66" s="141"/>
      <c r="B66" s="166">
        <v>5</v>
      </c>
      <c r="C66" s="142" t="s">
        <v>109</v>
      </c>
      <c r="D66" s="201"/>
      <c r="E66" s="201"/>
      <c r="F66" s="202"/>
      <c r="G66" s="203">
        <f>SUM(G67:G75)</f>
        <v>0</v>
      </c>
      <c r="H66" s="206">
        <f t="shared" ref="H66:Z66" si="8">SUM(H67:H75)</f>
        <v>0</v>
      </c>
      <c r="I66" s="203">
        <f t="shared" si="8"/>
        <v>0</v>
      </c>
      <c r="J66" s="204">
        <f t="shared" si="8"/>
        <v>0</v>
      </c>
      <c r="K66" s="205">
        <f t="shared" si="8"/>
        <v>30</v>
      </c>
      <c r="L66" s="206">
        <f t="shared" si="8"/>
        <v>0</v>
      </c>
      <c r="M66" s="203">
        <f t="shared" si="8"/>
        <v>0</v>
      </c>
      <c r="N66" s="204">
        <f t="shared" si="8"/>
        <v>0</v>
      </c>
      <c r="O66" s="205">
        <f t="shared" si="8"/>
        <v>0</v>
      </c>
      <c r="P66" s="204">
        <f t="shared" si="8"/>
        <v>0</v>
      </c>
      <c r="Q66" s="318">
        <f t="shared" si="8"/>
        <v>0</v>
      </c>
      <c r="R66" s="319">
        <f t="shared" si="8"/>
        <v>0</v>
      </c>
      <c r="S66" s="320">
        <f t="shared" si="8"/>
        <v>0</v>
      </c>
      <c r="T66" s="321">
        <f t="shared" si="8"/>
        <v>0</v>
      </c>
      <c r="U66" s="172">
        <f t="shared" si="8"/>
        <v>0</v>
      </c>
      <c r="V66" s="329">
        <f t="shared" si="8"/>
        <v>0</v>
      </c>
      <c r="W66" s="338">
        <f t="shared" si="8"/>
        <v>0</v>
      </c>
      <c r="X66" s="204">
        <f t="shared" si="8"/>
        <v>0</v>
      </c>
      <c r="Y66" s="203">
        <f t="shared" si="8"/>
        <v>0</v>
      </c>
      <c r="Z66" s="204">
        <f t="shared" si="8"/>
        <v>0</v>
      </c>
      <c r="AA66" s="207">
        <f t="shared" si="5"/>
        <v>30</v>
      </c>
      <c r="AB66" s="208">
        <f t="shared" si="5"/>
        <v>0</v>
      </c>
      <c r="AC66" s="209">
        <f>AB66/AA66</f>
        <v>0</v>
      </c>
    </row>
    <row r="67" spans="1:29" s="433" customFormat="1" ht="21" customHeight="1" x14ac:dyDescent="0.3">
      <c r="A67" s="418"/>
      <c r="B67" s="419">
        <v>1</v>
      </c>
      <c r="C67" s="420" t="s">
        <v>109</v>
      </c>
      <c r="D67" s="421"/>
      <c r="E67" s="422"/>
      <c r="F67" s="423" t="s">
        <v>107</v>
      </c>
      <c r="G67" s="424"/>
      <c r="H67" s="425"/>
      <c r="I67" s="424"/>
      <c r="J67" s="426"/>
      <c r="K67" s="427">
        <v>30</v>
      </c>
      <c r="L67" s="425">
        <v>0</v>
      </c>
      <c r="M67" s="424"/>
      <c r="N67" s="426"/>
      <c r="O67" s="428"/>
      <c r="P67" s="426"/>
      <c r="Q67" s="424"/>
      <c r="R67" s="426"/>
      <c r="S67" s="424"/>
      <c r="T67" s="426"/>
      <c r="U67" s="428"/>
      <c r="V67" s="429"/>
      <c r="W67" s="430"/>
      <c r="X67" s="426"/>
      <c r="Y67" s="424"/>
      <c r="Z67" s="426"/>
      <c r="AA67" s="431">
        <f t="shared" si="5"/>
        <v>30</v>
      </c>
      <c r="AB67" s="419">
        <f t="shared" si="5"/>
        <v>0</v>
      </c>
      <c r="AC67" s="432">
        <f t="shared" ref="AC67:AC75" si="9">AB67/AA67</f>
        <v>0</v>
      </c>
    </row>
    <row r="68" spans="1:29" s="147" customFormat="1" ht="23.1" customHeight="1" x14ac:dyDescent="0.3">
      <c r="A68" s="143"/>
      <c r="B68" s="144">
        <v>2</v>
      </c>
      <c r="C68" s="145"/>
      <c r="D68" s="179"/>
      <c r="E68" s="210"/>
      <c r="F68" s="211"/>
      <c r="G68" s="212"/>
      <c r="H68" s="215"/>
      <c r="I68" s="212"/>
      <c r="J68" s="213"/>
      <c r="K68" s="214"/>
      <c r="L68" s="215"/>
      <c r="M68" s="212"/>
      <c r="N68" s="213"/>
      <c r="O68" s="214"/>
      <c r="P68" s="213"/>
      <c r="Q68" s="182"/>
      <c r="R68" s="184"/>
      <c r="S68" s="182"/>
      <c r="T68" s="184"/>
      <c r="U68" s="212"/>
      <c r="V68" s="330"/>
      <c r="W68" s="339"/>
      <c r="X68" s="213"/>
      <c r="Y68" s="212"/>
      <c r="Z68" s="213"/>
      <c r="AA68" s="216">
        <f t="shared" si="5"/>
        <v>0</v>
      </c>
      <c r="AB68" s="146">
        <f t="shared" si="5"/>
        <v>0</v>
      </c>
      <c r="AC68" s="217" t="e">
        <f t="shared" si="9"/>
        <v>#DIV/0!</v>
      </c>
    </row>
    <row r="69" spans="1:29" s="147" customFormat="1" ht="23.1" customHeight="1" x14ac:dyDescent="0.3">
      <c r="A69" s="143"/>
      <c r="B69" s="144">
        <v>3</v>
      </c>
      <c r="C69" s="145"/>
      <c r="D69" s="179"/>
      <c r="E69" s="210"/>
      <c r="F69" s="211"/>
      <c r="G69" s="212"/>
      <c r="H69" s="215"/>
      <c r="I69" s="212"/>
      <c r="J69" s="213"/>
      <c r="K69" s="214"/>
      <c r="L69" s="215"/>
      <c r="M69" s="212"/>
      <c r="N69" s="213"/>
      <c r="O69" s="214"/>
      <c r="P69" s="213"/>
      <c r="Q69" s="182"/>
      <c r="R69" s="184"/>
      <c r="S69" s="182"/>
      <c r="T69" s="184"/>
      <c r="U69" s="212"/>
      <c r="V69" s="330"/>
      <c r="W69" s="339"/>
      <c r="X69" s="213"/>
      <c r="Y69" s="212"/>
      <c r="Z69" s="213"/>
      <c r="AA69" s="216">
        <f t="shared" si="5"/>
        <v>0</v>
      </c>
      <c r="AB69" s="146">
        <f t="shared" si="5"/>
        <v>0</v>
      </c>
      <c r="AC69" s="217" t="e">
        <f t="shared" si="9"/>
        <v>#DIV/0!</v>
      </c>
    </row>
    <row r="70" spans="1:29" s="147" customFormat="1" ht="23.1" customHeight="1" x14ac:dyDescent="0.3">
      <c r="A70" s="143"/>
      <c r="B70" s="144">
        <v>4</v>
      </c>
      <c r="C70" s="145"/>
      <c r="D70" s="179"/>
      <c r="E70" s="210"/>
      <c r="F70" s="211"/>
      <c r="G70" s="212"/>
      <c r="H70" s="215"/>
      <c r="I70" s="212"/>
      <c r="J70" s="213"/>
      <c r="K70" s="214"/>
      <c r="L70" s="215"/>
      <c r="M70" s="212"/>
      <c r="N70" s="213"/>
      <c r="O70" s="214"/>
      <c r="P70" s="213"/>
      <c r="Q70" s="182"/>
      <c r="R70" s="184"/>
      <c r="S70" s="182"/>
      <c r="T70" s="184"/>
      <c r="U70" s="212"/>
      <c r="V70" s="331"/>
      <c r="W70" s="340"/>
      <c r="X70" s="213"/>
      <c r="Y70" s="212"/>
      <c r="Z70" s="213"/>
      <c r="AA70" s="216">
        <f t="shared" si="5"/>
        <v>0</v>
      </c>
      <c r="AB70" s="146">
        <f t="shared" si="5"/>
        <v>0</v>
      </c>
      <c r="AC70" s="217" t="e">
        <f t="shared" si="9"/>
        <v>#DIV/0!</v>
      </c>
    </row>
    <row r="71" spans="1:29" s="147" customFormat="1" ht="23.1" customHeight="1" x14ac:dyDescent="0.3">
      <c r="A71" s="143"/>
      <c r="B71" s="144">
        <v>5</v>
      </c>
      <c r="C71" s="145"/>
      <c r="D71" s="179"/>
      <c r="E71" s="210"/>
      <c r="F71" s="211"/>
      <c r="G71" s="212"/>
      <c r="H71" s="215"/>
      <c r="I71" s="212"/>
      <c r="J71" s="213"/>
      <c r="K71" s="214"/>
      <c r="L71" s="215"/>
      <c r="M71" s="212"/>
      <c r="N71" s="213"/>
      <c r="O71" s="214"/>
      <c r="P71" s="213"/>
      <c r="Q71" s="182"/>
      <c r="R71" s="184"/>
      <c r="S71" s="182"/>
      <c r="T71" s="184"/>
      <c r="U71" s="212"/>
      <c r="V71" s="330"/>
      <c r="W71" s="339"/>
      <c r="X71" s="213"/>
      <c r="Y71" s="212"/>
      <c r="Z71" s="213"/>
      <c r="AA71" s="216">
        <f t="shared" si="5"/>
        <v>0</v>
      </c>
      <c r="AB71" s="146">
        <f t="shared" si="5"/>
        <v>0</v>
      </c>
      <c r="AC71" s="217" t="e">
        <f t="shared" si="9"/>
        <v>#DIV/0!</v>
      </c>
    </row>
    <row r="72" spans="1:29" s="147" customFormat="1" ht="23.1" customHeight="1" x14ac:dyDescent="0.3">
      <c r="A72" s="143"/>
      <c r="B72" s="144">
        <v>6</v>
      </c>
      <c r="C72" s="145"/>
      <c r="D72" s="179"/>
      <c r="E72" s="210"/>
      <c r="F72" s="211"/>
      <c r="G72" s="212"/>
      <c r="H72" s="215"/>
      <c r="I72" s="212"/>
      <c r="J72" s="213"/>
      <c r="K72" s="214"/>
      <c r="L72" s="215"/>
      <c r="M72" s="212"/>
      <c r="N72" s="213"/>
      <c r="O72" s="214"/>
      <c r="P72" s="213"/>
      <c r="Q72" s="182"/>
      <c r="R72" s="184"/>
      <c r="S72" s="182"/>
      <c r="T72" s="184"/>
      <c r="U72" s="212"/>
      <c r="V72" s="330"/>
      <c r="W72" s="339"/>
      <c r="X72" s="213"/>
      <c r="Y72" s="212"/>
      <c r="Z72" s="213"/>
      <c r="AA72" s="216">
        <f t="shared" si="5"/>
        <v>0</v>
      </c>
      <c r="AB72" s="146">
        <f t="shared" si="5"/>
        <v>0</v>
      </c>
      <c r="AC72" s="217" t="e">
        <f t="shared" si="9"/>
        <v>#DIV/0!</v>
      </c>
    </row>
    <row r="73" spans="1:29" s="147" customFormat="1" ht="23.1" customHeight="1" x14ac:dyDescent="0.3">
      <c r="A73" s="143"/>
      <c r="B73" s="144">
        <v>7</v>
      </c>
      <c r="C73" s="145"/>
      <c r="D73" s="179"/>
      <c r="E73" s="210"/>
      <c r="F73" s="211"/>
      <c r="G73" s="212"/>
      <c r="H73" s="215"/>
      <c r="I73" s="212"/>
      <c r="J73" s="213"/>
      <c r="K73" s="214"/>
      <c r="L73" s="215"/>
      <c r="M73" s="212"/>
      <c r="N73" s="213"/>
      <c r="O73" s="214"/>
      <c r="P73" s="213"/>
      <c r="Q73" s="182"/>
      <c r="R73" s="184"/>
      <c r="S73" s="182"/>
      <c r="T73" s="184"/>
      <c r="U73" s="212"/>
      <c r="V73" s="330"/>
      <c r="W73" s="339"/>
      <c r="X73" s="213"/>
      <c r="Y73" s="212"/>
      <c r="Z73" s="213"/>
      <c r="AA73" s="216">
        <f t="shared" si="5"/>
        <v>0</v>
      </c>
      <c r="AB73" s="146">
        <f t="shared" si="5"/>
        <v>0</v>
      </c>
      <c r="AC73" s="217" t="e">
        <f t="shared" si="9"/>
        <v>#DIV/0!</v>
      </c>
    </row>
    <row r="74" spans="1:29" s="147" customFormat="1" ht="23.1" customHeight="1" x14ac:dyDescent="0.3">
      <c r="A74" s="143"/>
      <c r="B74" s="144">
        <v>8</v>
      </c>
      <c r="C74" s="145"/>
      <c r="D74" s="179"/>
      <c r="E74" s="210"/>
      <c r="F74" s="211"/>
      <c r="G74" s="212"/>
      <c r="H74" s="215"/>
      <c r="I74" s="212"/>
      <c r="J74" s="213"/>
      <c r="K74" s="214"/>
      <c r="L74" s="215"/>
      <c r="M74" s="212"/>
      <c r="N74" s="213"/>
      <c r="O74" s="214"/>
      <c r="P74" s="213"/>
      <c r="Q74" s="182"/>
      <c r="R74" s="184"/>
      <c r="S74" s="182"/>
      <c r="T74" s="184"/>
      <c r="U74" s="212"/>
      <c r="V74" s="330"/>
      <c r="W74" s="339"/>
      <c r="X74" s="213"/>
      <c r="Y74" s="212"/>
      <c r="Z74" s="213"/>
      <c r="AA74" s="216">
        <f t="shared" si="5"/>
        <v>0</v>
      </c>
      <c r="AB74" s="146">
        <f t="shared" si="5"/>
        <v>0</v>
      </c>
      <c r="AC74" s="217" t="e">
        <f t="shared" si="9"/>
        <v>#DIV/0!</v>
      </c>
    </row>
    <row r="75" spans="1:29" s="147" customFormat="1" ht="23.45" customHeight="1" thickBot="1" x14ac:dyDescent="0.35">
      <c r="A75" s="143"/>
      <c r="B75" s="148">
        <v>9</v>
      </c>
      <c r="C75" s="149"/>
      <c r="D75" s="191"/>
      <c r="E75" s="192"/>
      <c r="F75" s="193"/>
      <c r="G75" s="194"/>
      <c r="H75" s="197"/>
      <c r="I75" s="194"/>
      <c r="J75" s="195"/>
      <c r="K75" s="196"/>
      <c r="L75" s="197"/>
      <c r="M75" s="194"/>
      <c r="N75" s="195"/>
      <c r="O75" s="196"/>
      <c r="P75" s="195"/>
      <c r="Q75" s="194"/>
      <c r="R75" s="195"/>
      <c r="S75" s="194"/>
      <c r="T75" s="195"/>
      <c r="U75" s="194"/>
      <c r="V75" s="328"/>
      <c r="W75" s="337"/>
      <c r="X75" s="195"/>
      <c r="Y75" s="194"/>
      <c r="Z75" s="195"/>
      <c r="AA75" s="198">
        <f t="shared" si="5"/>
        <v>0</v>
      </c>
      <c r="AB75" s="148">
        <f t="shared" si="5"/>
        <v>0</v>
      </c>
      <c r="AC75" s="199" t="e">
        <f t="shared" si="9"/>
        <v>#DIV/0!</v>
      </c>
    </row>
    <row r="76" spans="1:29" ht="23.45" customHeight="1" thickTop="1" x14ac:dyDescent="0.65">
      <c r="A76" s="141"/>
      <c r="B76" s="166">
        <v>6</v>
      </c>
      <c r="C76" s="142" t="s">
        <v>124</v>
      </c>
      <c r="D76" s="201"/>
      <c r="E76" s="201"/>
      <c r="F76" s="202"/>
      <c r="G76" s="203">
        <f t="shared" ref="G76:Z76" si="10">SUM(G77:G77)</f>
        <v>0</v>
      </c>
      <c r="H76" s="206">
        <f t="shared" si="10"/>
        <v>0</v>
      </c>
      <c r="I76" s="203">
        <f t="shared" si="10"/>
        <v>0</v>
      </c>
      <c r="J76" s="204">
        <f t="shared" si="10"/>
        <v>0</v>
      </c>
      <c r="K76" s="205">
        <f t="shared" si="10"/>
        <v>7</v>
      </c>
      <c r="L76" s="206">
        <f t="shared" si="10"/>
        <v>1</v>
      </c>
      <c r="M76" s="203">
        <f t="shared" si="10"/>
        <v>1</v>
      </c>
      <c r="N76" s="204">
        <f t="shared" si="10"/>
        <v>0</v>
      </c>
      <c r="O76" s="205">
        <f t="shared" si="10"/>
        <v>0</v>
      </c>
      <c r="P76" s="204">
        <f t="shared" si="10"/>
        <v>0</v>
      </c>
      <c r="Q76" s="318">
        <f t="shared" si="10"/>
        <v>0</v>
      </c>
      <c r="R76" s="319">
        <f t="shared" si="10"/>
        <v>0</v>
      </c>
      <c r="S76" s="320">
        <f t="shared" si="10"/>
        <v>0</v>
      </c>
      <c r="T76" s="321">
        <f t="shared" si="10"/>
        <v>0</v>
      </c>
      <c r="U76" s="172">
        <f t="shared" si="10"/>
        <v>0</v>
      </c>
      <c r="V76" s="329">
        <f t="shared" si="10"/>
        <v>0</v>
      </c>
      <c r="W76" s="338">
        <f t="shared" si="10"/>
        <v>0</v>
      </c>
      <c r="X76" s="204">
        <f t="shared" si="10"/>
        <v>0</v>
      </c>
      <c r="Y76" s="203">
        <f t="shared" si="10"/>
        <v>6</v>
      </c>
      <c r="Z76" s="204">
        <f t="shared" si="10"/>
        <v>0</v>
      </c>
      <c r="AA76" s="207">
        <f t="shared" si="5"/>
        <v>14</v>
      </c>
      <c r="AB76" s="208">
        <f t="shared" si="5"/>
        <v>1</v>
      </c>
      <c r="AC76" s="209">
        <f>AB76/AA76</f>
        <v>7.1428571428571425E-2</v>
      </c>
    </row>
    <row r="77" spans="1:29" s="147" customFormat="1" ht="23.45" customHeight="1" thickBot="1" x14ac:dyDescent="0.3">
      <c r="A77" s="143"/>
      <c r="B77" s="148">
        <v>1</v>
      </c>
      <c r="C77" s="149" t="s">
        <v>125</v>
      </c>
      <c r="D77" s="386" t="s">
        <v>218</v>
      </c>
      <c r="E77" s="386" t="s">
        <v>275</v>
      </c>
      <c r="F77" s="357" t="s">
        <v>107</v>
      </c>
      <c r="G77" s="194"/>
      <c r="H77" s="197"/>
      <c r="I77" s="194"/>
      <c r="J77" s="195"/>
      <c r="K77" s="196">
        <v>7</v>
      </c>
      <c r="L77" s="197">
        <v>1</v>
      </c>
      <c r="M77" s="194">
        <v>1</v>
      </c>
      <c r="N77" s="195"/>
      <c r="O77" s="196"/>
      <c r="P77" s="195"/>
      <c r="Q77" s="194"/>
      <c r="R77" s="195"/>
      <c r="S77" s="194"/>
      <c r="T77" s="195"/>
      <c r="U77" s="194"/>
      <c r="V77" s="328"/>
      <c r="W77" s="337"/>
      <c r="X77" s="195"/>
      <c r="Y77" s="194">
        <v>6</v>
      </c>
      <c r="Z77" s="195"/>
      <c r="AA77" s="198">
        <f t="shared" si="5"/>
        <v>14</v>
      </c>
      <c r="AB77" s="148">
        <f t="shared" si="5"/>
        <v>1</v>
      </c>
      <c r="AC77" s="199">
        <f t="shared" ref="AC77" si="11">AB77/AA77</f>
        <v>7.1428571428571425E-2</v>
      </c>
    </row>
    <row r="78" spans="1:29" ht="23.45" customHeight="1" thickTop="1" x14ac:dyDescent="0.65">
      <c r="A78" s="141"/>
      <c r="B78" s="166">
        <v>7</v>
      </c>
      <c r="C78" s="142" t="s">
        <v>127</v>
      </c>
      <c r="D78" s="201"/>
      <c r="E78" s="201"/>
      <c r="F78" s="202"/>
      <c r="G78" s="203">
        <f t="shared" ref="G78:Z78" si="12">SUM(G79:G80)</f>
        <v>0</v>
      </c>
      <c r="H78" s="206">
        <f t="shared" si="12"/>
        <v>0</v>
      </c>
      <c r="I78" s="203">
        <f t="shared" si="12"/>
        <v>0</v>
      </c>
      <c r="J78" s="204">
        <f t="shared" si="12"/>
        <v>0</v>
      </c>
      <c r="K78" s="205">
        <f t="shared" si="12"/>
        <v>0</v>
      </c>
      <c r="L78" s="206">
        <f t="shared" si="12"/>
        <v>0</v>
      </c>
      <c r="M78" s="203">
        <f t="shared" si="12"/>
        <v>0</v>
      </c>
      <c r="N78" s="204">
        <f t="shared" si="12"/>
        <v>0</v>
      </c>
      <c r="O78" s="205">
        <f t="shared" si="12"/>
        <v>0</v>
      </c>
      <c r="P78" s="204">
        <f t="shared" si="12"/>
        <v>0</v>
      </c>
      <c r="Q78" s="318">
        <f t="shared" si="12"/>
        <v>0</v>
      </c>
      <c r="R78" s="319">
        <f t="shared" si="12"/>
        <v>0</v>
      </c>
      <c r="S78" s="320">
        <f t="shared" si="12"/>
        <v>0</v>
      </c>
      <c r="T78" s="321">
        <f t="shared" si="12"/>
        <v>0</v>
      </c>
      <c r="U78" s="172">
        <f t="shared" si="12"/>
        <v>0</v>
      </c>
      <c r="V78" s="329">
        <f t="shared" si="12"/>
        <v>0</v>
      </c>
      <c r="W78" s="338">
        <f t="shared" si="12"/>
        <v>0</v>
      </c>
      <c r="X78" s="204">
        <f t="shared" si="12"/>
        <v>0</v>
      </c>
      <c r="Y78" s="203">
        <f t="shared" si="12"/>
        <v>0</v>
      </c>
      <c r="Z78" s="204">
        <f t="shared" si="12"/>
        <v>0</v>
      </c>
      <c r="AA78" s="207">
        <f t="shared" si="5"/>
        <v>0</v>
      </c>
      <c r="AB78" s="208">
        <f t="shared" si="5"/>
        <v>0</v>
      </c>
      <c r="AC78" s="209" t="e">
        <f>AB78/AA78</f>
        <v>#DIV/0!</v>
      </c>
    </row>
    <row r="79" spans="1:29" s="147" customFormat="1" ht="21" customHeight="1" x14ac:dyDescent="0.3">
      <c r="A79" s="143"/>
      <c r="B79" s="144">
        <v>1</v>
      </c>
      <c r="C79" s="145" t="s">
        <v>129</v>
      </c>
      <c r="D79" s="179"/>
      <c r="E79" s="210"/>
      <c r="F79" s="211"/>
      <c r="G79" s="212"/>
      <c r="H79" s="215"/>
      <c r="I79" s="212"/>
      <c r="J79" s="213"/>
      <c r="K79" s="214"/>
      <c r="L79" s="215"/>
      <c r="M79" s="212"/>
      <c r="N79" s="213"/>
      <c r="O79" s="214"/>
      <c r="P79" s="213"/>
      <c r="Q79" s="182"/>
      <c r="R79" s="184"/>
      <c r="S79" s="182"/>
      <c r="T79" s="184"/>
      <c r="U79" s="214"/>
      <c r="V79" s="330"/>
      <c r="W79" s="339"/>
      <c r="X79" s="213"/>
      <c r="Y79" s="212"/>
      <c r="Z79" s="213"/>
      <c r="AA79" s="216">
        <f t="shared" si="5"/>
        <v>0</v>
      </c>
      <c r="AB79" s="146">
        <f t="shared" si="5"/>
        <v>0</v>
      </c>
      <c r="AC79" s="217" t="e">
        <f t="shared" ref="AC79:AC80" si="13">AB79/AA79</f>
        <v>#DIV/0!</v>
      </c>
    </row>
    <row r="80" spans="1:29" s="147" customFormat="1" ht="23.45" customHeight="1" thickBot="1" x14ac:dyDescent="0.35">
      <c r="A80" s="143"/>
      <c r="B80" s="148">
        <v>2</v>
      </c>
      <c r="C80" s="149"/>
      <c r="D80" s="191"/>
      <c r="E80" s="192"/>
      <c r="F80" s="193"/>
      <c r="G80" s="194"/>
      <c r="H80" s="197"/>
      <c r="I80" s="194"/>
      <c r="J80" s="195"/>
      <c r="K80" s="196"/>
      <c r="L80" s="197"/>
      <c r="M80" s="194"/>
      <c r="N80" s="195"/>
      <c r="O80" s="196"/>
      <c r="P80" s="195"/>
      <c r="Q80" s="194"/>
      <c r="R80" s="195"/>
      <c r="S80" s="194"/>
      <c r="T80" s="195"/>
      <c r="U80" s="194"/>
      <c r="V80" s="328"/>
      <c r="W80" s="337"/>
      <c r="X80" s="195"/>
      <c r="Y80" s="194"/>
      <c r="Z80" s="195"/>
      <c r="AA80" s="198">
        <f t="shared" si="5"/>
        <v>0</v>
      </c>
      <c r="AB80" s="148">
        <f t="shared" si="5"/>
        <v>0</v>
      </c>
      <c r="AC80" s="199" t="e">
        <f t="shared" si="13"/>
        <v>#DIV/0!</v>
      </c>
    </row>
    <row r="81" spans="1:29" ht="23.45" customHeight="1" thickTop="1" x14ac:dyDescent="0.65">
      <c r="A81" s="141"/>
      <c r="B81" s="166">
        <v>8</v>
      </c>
      <c r="C81" s="142" t="s">
        <v>128</v>
      </c>
      <c r="D81" s="201"/>
      <c r="E81" s="201"/>
      <c r="F81" s="202"/>
      <c r="G81" s="203">
        <f t="shared" ref="G81:Z81" si="14">SUM(G82:G100)</f>
        <v>0</v>
      </c>
      <c r="H81" s="206">
        <f t="shared" si="14"/>
        <v>0</v>
      </c>
      <c r="I81" s="203">
        <f t="shared" si="14"/>
        <v>0</v>
      </c>
      <c r="J81" s="204">
        <f t="shared" si="14"/>
        <v>0</v>
      </c>
      <c r="K81" s="205">
        <f t="shared" si="14"/>
        <v>0</v>
      </c>
      <c r="L81" s="206">
        <f t="shared" si="14"/>
        <v>0</v>
      </c>
      <c r="M81" s="203">
        <f t="shared" si="14"/>
        <v>0</v>
      </c>
      <c r="N81" s="204">
        <f t="shared" si="14"/>
        <v>0</v>
      </c>
      <c r="O81" s="205">
        <f t="shared" si="14"/>
        <v>0</v>
      </c>
      <c r="P81" s="204">
        <f t="shared" si="14"/>
        <v>0</v>
      </c>
      <c r="Q81" s="318">
        <f t="shared" si="14"/>
        <v>0</v>
      </c>
      <c r="R81" s="319">
        <f t="shared" si="14"/>
        <v>0</v>
      </c>
      <c r="S81" s="320">
        <f t="shared" si="14"/>
        <v>0</v>
      </c>
      <c r="T81" s="321">
        <f t="shared" si="14"/>
        <v>0</v>
      </c>
      <c r="U81" s="172">
        <f t="shared" si="14"/>
        <v>0</v>
      </c>
      <c r="V81" s="329">
        <f t="shared" si="14"/>
        <v>0</v>
      </c>
      <c r="W81" s="338">
        <f t="shared" si="14"/>
        <v>0</v>
      </c>
      <c r="X81" s="204">
        <f t="shared" si="14"/>
        <v>0</v>
      </c>
      <c r="Y81" s="203">
        <f t="shared" si="14"/>
        <v>0</v>
      </c>
      <c r="Z81" s="204">
        <f t="shared" si="14"/>
        <v>0</v>
      </c>
      <c r="AA81" s="207">
        <f t="shared" si="5"/>
        <v>0</v>
      </c>
      <c r="AB81" s="208">
        <f t="shared" si="5"/>
        <v>0</v>
      </c>
      <c r="AC81" s="209" t="e">
        <f>AB81/AA81</f>
        <v>#DIV/0!</v>
      </c>
    </row>
    <row r="82" spans="1:29" s="147" customFormat="1" ht="21" customHeight="1" x14ac:dyDescent="0.3">
      <c r="A82" s="143"/>
      <c r="B82" s="144">
        <v>1</v>
      </c>
      <c r="C82" s="145" t="s">
        <v>130</v>
      </c>
      <c r="D82" s="179"/>
      <c r="E82" s="210"/>
      <c r="F82" s="211"/>
      <c r="G82" s="212"/>
      <c r="H82" s="215"/>
      <c r="I82" s="212"/>
      <c r="J82" s="213"/>
      <c r="K82" s="214"/>
      <c r="L82" s="215"/>
      <c r="M82" s="212"/>
      <c r="N82" s="213"/>
      <c r="O82" s="214"/>
      <c r="P82" s="213"/>
      <c r="Q82" s="182"/>
      <c r="R82" s="184"/>
      <c r="S82" s="182"/>
      <c r="T82" s="184"/>
      <c r="U82" s="214"/>
      <c r="V82" s="330"/>
      <c r="W82" s="339"/>
      <c r="X82" s="213"/>
      <c r="Y82" s="212"/>
      <c r="Z82" s="213"/>
      <c r="AA82" s="216">
        <f t="shared" si="5"/>
        <v>0</v>
      </c>
      <c r="AB82" s="146">
        <f t="shared" si="5"/>
        <v>0</v>
      </c>
      <c r="AC82" s="217" t="e">
        <f t="shared" ref="AC82:AC100" si="15">AB82/AA82</f>
        <v>#DIV/0!</v>
      </c>
    </row>
    <row r="83" spans="1:29" s="147" customFormat="1" ht="21" customHeight="1" x14ac:dyDescent="0.3">
      <c r="A83" s="143"/>
      <c r="B83" s="144">
        <v>2</v>
      </c>
      <c r="C83" s="145" t="s">
        <v>133</v>
      </c>
      <c r="D83" s="179"/>
      <c r="E83" s="210"/>
      <c r="F83" s="211"/>
      <c r="G83" s="212"/>
      <c r="H83" s="215"/>
      <c r="I83" s="212"/>
      <c r="J83" s="213"/>
      <c r="K83" s="214"/>
      <c r="L83" s="215"/>
      <c r="M83" s="212"/>
      <c r="N83" s="213"/>
      <c r="O83" s="214"/>
      <c r="P83" s="213"/>
      <c r="Q83" s="182"/>
      <c r="R83" s="184"/>
      <c r="S83" s="182"/>
      <c r="T83" s="184"/>
      <c r="U83" s="214"/>
      <c r="V83" s="330"/>
      <c r="W83" s="339"/>
      <c r="X83" s="213"/>
      <c r="Y83" s="212"/>
      <c r="Z83" s="213"/>
      <c r="AA83" s="216"/>
      <c r="AB83" s="146"/>
      <c r="AC83" s="217"/>
    </row>
    <row r="84" spans="1:29" s="147" customFormat="1" ht="21" customHeight="1" x14ac:dyDescent="0.3">
      <c r="A84" s="143"/>
      <c r="B84" s="144">
        <v>3</v>
      </c>
      <c r="C84" s="145" t="s">
        <v>137</v>
      </c>
      <c r="D84" s="179"/>
      <c r="E84" s="210"/>
      <c r="F84" s="211"/>
      <c r="G84" s="212"/>
      <c r="H84" s="215"/>
      <c r="I84" s="212"/>
      <c r="J84" s="213"/>
      <c r="K84" s="214"/>
      <c r="L84" s="215"/>
      <c r="M84" s="212"/>
      <c r="N84" s="213"/>
      <c r="O84" s="214"/>
      <c r="P84" s="213"/>
      <c r="Q84" s="182"/>
      <c r="R84" s="184"/>
      <c r="S84" s="182"/>
      <c r="T84" s="184"/>
      <c r="U84" s="214"/>
      <c r="V84" s="330"/>
      <c r="W84" s="339"/>
      <c r="X84" s="213"/>
      <c r="Y84" s="212"/>
      <c r="Z84" s="213"/>
      <c r="AA84" s="216"/>
      <c r="AB84" s="146"/>
      <c r="AC84" s="217"/>
    </row>
    <row r="85" spans="1:29" s="147" customFormat="1" ht="21" customHeight="1" x14ac:dyDescent="0.3">
      <c r="A85" s="143"/>
      <c r="B85" s="144">
        <v>4</v>
      </c>
      <c r="C85" s="145" t="s">
        <v>138</v>
      </c>
      <c r="D85" s="179"/>
      <c r="E85" s="210"/>
      <c r="F85" s="211"/>
      <c r="G85" s="212"/>
      <c r="H85" s="215"/>
      <c r="I85" s="212"/>
      <c r="J85" s="213"/>
      <c r="K85" s="214"/>
      <c r="L85" s="215"/>
      <c r="M85" s="212"/>
      <c r="N85" s="213"/>
      <c r="O85" s="214"/>
      <c r="P85" s="213"/>
      <c r="Q85" s="182"/>
      <c r="R85" s="184"/>
      <c r="S85" s="182"/>
      <c r="T85" s="184"/>
      <c r="U85" s="214"/>
      <c r="V85" s="330"/>
      <c r="W85" s="339"/>
      <c r="X85" s="213"/>
      <c r="Y85" s="212"/>
      <c r="Z85" s="213"/>
      <c r="AA85" s="216"/>
      <c r="AB85" s="146"/>
      <c r="AC85" s="217"/>
    </row>
    <row r="86" spans="1:29" s="147" customFormat="1" ht="21" customHeight="1" x14ac:dyDescent="0.3">
      <c r="A86" s="143"/>
      <c r="B86" s="144">
        <v>5</v>
      </c>
      <c r="C86" s="145" t="s">
        <v>139</v>
      </c>
      <c r="D86" s="179"/>
      <c r="E86" s="210"/>
      <c r="F86" s="211"/>
      <c r="G86" s="212"/>
      <c r="H86" s="215"/>
      <c r="I86" s="212"/>
      <c r="J86" s="213"/>
      <c r="K86" s="214"/>
      <c r="L86" s="215"/>
      <c r="M86" s="212"/>
      <c r="N86" s="213"/>
      <c r="O86" s="214"/>
      <c r="P86" s="213"/>
      <c r="Q86" s="182"/>
      <c r="R86" s="184"/>
      <c r="S86" s="182"/>
      <c r="T86" s="184"/>
      <c r="U86" s="214"/>
      <c r="V86" s="330"/>
      <c r="W86" s="339"/>
      <c r="X86" s="213"/>
      <c r="Y86" s="212"/>
      <c r="Z86" s="213"/>
      <c r="AA86" s="216"/>
      <c r="AB86" s="146"/>
      <c r="AC86" s="217"/>
    </row>
    <row r="87" spans="1:29" s="147" customFormat="1" ht="21" customHeight="1" x14ac:dyDescent="0.3">
      <c r="A87" s="143"/>
      <c r="B87" s="144">
        <v>6</v>
      </c>
      <c r="C87" s="145" t="s">
        <v>140</v>
      </c>
      <c r="D87" s="179"/>
      <c r="E87" s="210"/>
      <c r="F87" s="211"/>
      <c r="G87" s="212"/>
      <c r="H87" s="215"/>
      <c r="I87" s="212"/>
      <c r="J87" s="213"/>
      <c r="K87" s="214"/>
      <c r="L87" s="215"/>
      <c r="M87" s="212"/>
      <c r="N87" s="213"/>
      <c r="O87" s="214"/>
      <c r="P87" s="213"/>
      <c r="Q87" s="182"/>
      <c r="R87" s="184"/>
      <c r="S87" s="182"/>
      <c r="T87" s="184"/>
      <c r="U87" s="214"/>
      <c r="V87" s="330"/>
      <c r="W87" s="339"/>
      <c r="X87" s="213"/>
      <c r="Y87" s="212"/>
      <c r="Z87" s="213"/>
      <c r="AA87" s="216"/>
      <c r="AB87" s="146"/>
      <c r="AC87" s="217"/>
    </row>
    <row r="88" spans="1:29" s="147" customFormat="1" ht="21" customHeight="1" x14ac:dyDescent="0.3">
      <c r="A88" s="143"/>
      <c r="B88" s="144">
        <v>7</v>
      </c>
      <c r="C88" s="145" t="s">
        <v>141</v>
      </c>
      <c r="D88" s="179"/>
      <c r="E88" s="210"/>
      <c r="F88" s="211"/>
      <c r="G88" s="212"/>
      <c r="H88" s="215"/>
      <c r="I88" s="212"/>
      <c r="J88" s="213"/>
      <c r="K88" s="214"/>
      <c r="L88" s="215"/>
      <c r="M88" s="212"/>
      <c r="N88" s="213"/>
      <c r="O88" s="214"/>
      <c r="P88" s="213"/>
      <c r="Q88" s="182"/>
      <c r="R88" s="184"/>
      <c r="S88" s="182"/>
      <c r="T88" s="184"/>
      <c r="U88" s="214"/>
      <c r="V88" s="330"/>
      <c r="W88" s="339"/>
      <c r="X88" s="213"/>
      <c r="Y88" s="212"/>
      <c r="Z88" s="213"/>
      <c r="AA88" s="216"/>
      <c r="AB88" s="146"/>
      <c r="AC88" s="217"/>
    </row>
    <row r="89" spans="1:29" s="147" customFormat="1" ht="21" customHeight="1" x14ac:dyDescent="0.3">
      <c r="A89" s="143"/>
      <c r="B89" s="144">
        <v>8</v>
      </c>
      <c r="C89" s="145" t="s">
        <v>142</v>
      </c>
      <c r="D89" s="179"/>
      <c r="E89" s="210"/>
      <c r="F89" s="211"/>
      <c r="G89" s="212"/>
      <c r="H89" s="215"/>
      <c r="I89" s="212"/>
      <c r="J89" s="213"/>
      <c r="K89" s="214"/>
      <c r="L89" s="215"/>
      <c r="M89" s="212"/>
      <c r="N89" s="213"/>
      <c r="O89" s="214"/>
      <c r="P89" s="213"/>
      <c r="Q89" s="182"/>
      <c r="R89" s="184"/>
      <c r="S89" s="182"/>
      <c r="T89" s="184"/>
      <c r="U89" s="214"/>
      <c r="V89" s="330"/>
      <c r="W89" s="339"/>
      <c r="X89" s="213"/>
      <c r="Y89" s="212"/>
      <c r="Z89" s="213"/>
      <c r="AA89" s="216"/>
      <c r="AB89" s="146"/>
      <c r="AC89" s="217"/>
    </row>
    <row r="90" spans="1:29" s="147" customFormat="1" ht="21" customHeight="1" x14ac:dyDescent="0.3">
      <c r="A90" s="143"/>
      <c r="B90" s="144">
        <v>9</v>
      </c>
      <c r="C90" s="145" t="s">
        <v>143</v>
      </c>
      <c r="D90" s="179"/>
      <c r="E90" s="210"/>
      <c r="F90" s="211"/>
      <c r="G90" s="212"/>
      <c r="H90" s="215"/>
      <c r="I90" s="212"/>
      <c r="J90" s="213"/>
      <c r="K90" s="214"/>
      <c r="L90" s="215"/>
      <c r="M90" s="212"/>
      <c r="N90" s="213"/>
      <c r="O90" s="214"/>
      <c r="P90" s="213"/>
      <c r="Q90" s="182"/>
      <c r="R90" s="184"/>
      <c r="S90" s="182"/>
      <c r="T90" s="184"/>
      <c r="U90" s="214"/>
      <c r="V90" s="330"/>
      <c r="W90" s="339"/>
      <c r="X90" s="213"/>
      <c r="Y90" s="212"/>
      <c r="Z90" s="213"/>
      <c r="AA90" s="216"/>
      <c r="AB90" s="146"/>
      <c r="AC90" s="217"/>
    </row>
    <row r="91" spans="1:29" s="147" customFormat="1" ht="21" customHeight="1" x14ac:dyDescent="0.3">
      <c r="A91" s="143"/>
      <c r="B91" s="144">
        <v>10</v>
      </c>
      <c r="C91" s="145" t="s">
        <v>144</v>
      </c>
      <c r="D91" s="179"/>
      <c r="E91" s="210"/>
      <c r="F91" s="211"/>
      <c r="G91" s="212"/>
      <c r="H91" s="215"/>
      <c r="I91" s="212"/>
      <c r="J91" s="213"/>
      <c r="K91" s="214"/>
      <c r="L91" s="215"/>
      <c r="M91" s="212"/>
      <c r="N91" s="213"/>
      <c r="O91" s="214"/>
      <c r="P91" s="213"/>
      <c r="Q91" s="182"/>
      <c r="R91" s="184"/>
      <c r="S91" s="182"/>
      <c r="T91" s="184"/>
      <c r="U91" s="214"/>
      <c r="V91" s="330"/>
      <c r="W91" s="339"/>
      <c r="X91" s="213"/>
      <c r="Y91" s="212"/>
      <c r="Z91" s="213"/>
      <c r="AA91" s="216"/>
      <c r="AB91" s="146"/>
      <c r="AC91" s="217"/>
    </row>
    <row r="92" spans="1:29" s="147" customFormat="1" ht="21" customHeight="1" x14ac:dyDescent="0.3">
      <c r="A92" s="143"/>
      <c r="B92" s="144">
        <v>11</v>
      </c>
      <c r="C92" s="145" t="s">
        <v>145</v>
      </c>
      <c r="D92" s="179"/>
      <c r="E92" s="210"/>
      <c r="F92" s="211"/>
      <c r="G92" s="212"/>
      <c r="H92" s="215"/>
      <c r="I92" s="212"/>
      <c r="J92" s="213"/>
      <c r="K92" s="214"/>
      <c r="L92" s="215"/>
      <c r="M92" s="212"/>
      <c r="N92" s="213"/>
      <c r="O92" s="214"/>
      <c r="P92" s="213"/>
      <c r="Q92" s="182"/>
      <c r="R92" s="184"/>
      <c r="S92" s="182"/>
      <c r="T92" s="184"/>
      <c r="U92" s="214"/>
      <c r="V92" s="330"/>
      <c r="W92" s="339"/>
      <c r="X92" s="213"/>
      <c r="Y92" s="212"/>
      <c r="Z92" s="213"/>
      <c r="AA92" s="216"/>
      <c r="AB92" s="146"/>
      <c r="AC92" s="217"/>
    </row>
    <row r="93" spans="1:29" s="147" customFormat="1" ht="21" customHeight="1" x14ac:dyDescent="0.3">
      <c r="A93" s="143"/>
      <c r="B93" s="144">
        <v>12</v>
      </c>
      <c r="C93" s="145" t="s">
        <v>146</v>
      </c>
      <c r="D93" s="179"/>
      <c r="E93" s="210"/>
      <c r="F93" s="211"/>
      <c r="G93" s="212"/>
      <c r="H93" s="215"/>
      <c r="I93" s="212"/>
      <c r="J93" s="213"/>
      <c r="K93" s="214"/>
      <c r="L93" s="215"/>
      <c r="M93" s="212"/>
      <c r="N93" s="213"/>
      <c r="O93" s="214"/>
      <c r="P93" s="213"/>
      <c r="Q93" s="182"/>
      <c r="R93" s="184"/>
      <c r="S93" s="182"/>
      <c r="T93" s="184"/>
      <c r="U93" s="214"/>
      <c r="V93" s="330"/>
      <c r="W93" s="339"/>
      <c r="X93" s="213"/>
      <c r="Y93" s="212"/>
      <c r="Z93" s="213"/>
      <c r="AA93" s="216"/>
      <c r="AB93" s="146"/>
      <c r="AC93" s="217"/>
    </row>
    <row r="94" spans="1:29" s="147" customFormat="1" ht="21" customHeight="1" x14ac:dyDescent="0.3">
      <c r="A94" s="143"/>
      <c r="B94" s="144">
        <v>13</v>
      </c>
      <c r="C94" s="145" t="s">
        <v>147</v>
      </c>
      <c r="D94" s="179"/>
      <c r="E94" s="210"/>
      <c r="F94" s="211"/>
      <c r="G94" s="212"/>
      <c r="H94" s="215"/>
      <c r="I94" s="212"/>
      <c r="J94" s="213"/>
      <c r="K94" s="214"/>
      <c r="L94" s="215"/>
      <c r="M94" s="212"/>
      <c r="N94" s="213"/>
      <c r="O94" s="214"/>
      <c r="P94" s="213"/>
      <c r="Q94" s="182"/>
      <c r="R94" s="184"/>
      <c r="S94" s="182"/>
      <c r="T94" s="184"/>
      <c r="U94" s="214"/>
      <c r="V94" s="330"/>
      <c r="W94" s="339"/>
      <c r="X94" s="213"/>
      <c r="Y94" s="212"/>
      <c r="Z94" s="213"/>
      <c r="AA94" s="216"/>
      <c r="AB94" s="146"/>
      <c r="AC94" s="217"/>
    </row>
    <row r="95" spans="1:29" s="147" customFormat="1" ht="23.1" customHeight="1" x14ac:dyDescent="0.3">
      <c r="A95" s="143"/>
      <c r="B95" s="144">
        <v>14</v>
      </c>
      <c r="C95" s="145" t="s">
        <v>148</v>
      </c>
      <c r="D95" s="179"/>
      <c r="E95" s="210"/>
      <c r="F95" s="211"/>
      <c r="G95" s="212"/>
      <c r="H95" s="215"/>
      <c r="I95" s="212"/>
      <c r="J95" s="213"/>
      <c r="K95" s="214"/>
      <c r="L95" s="215"/>
      <c r="M95" s="212"/>
      <c r="N95" s="213"/>
      <c r="O95" s="214"/>
      <c r="P95" s="213"/>
      <c r="Q95" s="182"/>
      <c r="R95" s="184"/>
      <c r="S95" s="182"/>
      <c r="T95" s="184"/>
      <c r="U95" s="212"/>
      <c r="V95" s="330"/>
      <c r="W95" s="339"/>
      <c r="X95" s="213"/>
      <c r="Y95" s="212"/>
      <c r="Z95" s="213"/>
      <c r="AA95" s="216">
        <f t="shared" si="5"/>
        <v>0</v>
      </c>
      <c r="AB95" s="146">
        <f t="shared" si="5"/>
        <v>0</v>
      </c>
      <c r="AC95" s="217" t="e">
        <f t="shared" si="15"/>
        <v>#DIV/0!</v>
      </c>
    </row>
    <row r="96" spans="1:29" s="147" customFormat="1" ht="23.1" customHeight="1" x14ac:dyDescent="0.3">
      <c r="A96" s="143"/>
      <c r="B96" s="144">
        <v>15</v>
      </c>
      <c r="C96" s="145" t="s">
        <v>149</v>
      </c>
      <c r="D96" s="179"/>
      <c r="E96" s="210"/>
      <c r="F96" s="211"/>
      <c r="G96" s="212"/>
      <c r="H96" s="215"/>
      <c r="I96" s="212"/>
      <c r="J96" s="213"/>
      <c r="K96" s="214"/>
      <c r="L96" s="215"/>
      <c r="M96" s="212"/>
      <c r="N96" s="213"/>
      <c r="O96" s="214"/>
      <c r="P96" s="213"/>
      <c r="Q96" s="182"/>
      <c r="R96" s="184"/>
      <c r="S96" s="182"/>
      <c r="T96" s="184"/>
      <c r="U96" s="212"/>
      <c r="V96" s="330"/>
      <c r="W96" s="339"/>
      <c r="X96" s="213"/>
      <c r="Y96" s="212"/>
      <c r="Z96" s="213"/>
      <c r="AA96" s="216"/>
      <c r="AB96" s="146"/>
      <c r="AC96" s="217"/>
    </row>
    <row r="97" spans="1:29" s="147" customFormat="1" ht="23.1" customHeight="1" x14ac:dyDescent="0.3">
      <c r="A97" s="143"/>
      <c r="B97" s="144">
        <v>16</v>
      </c>
      <c r="C97" s="145" t="s">
        <v>150</v>
      </c>
      <c r="D97" s="179"/>
      <c r="E97" s="210"/>
      <c r="F97" s="211"/>
      <c r="G97" s="212"/>
      <c r="H97" s="215"/>
      <c r="I97" s="212"/>
      <c r="J97" s="213"/>
      <c r="K97" s="214"/>
      <c r="L97" s="215"/>
      <c r="M97" s="212"/>
      <c r="N97" s="213"/>
      <c r="O97" s="214"/>
      <c r="P97" s="213"/>
      <c r="Q97" s="182"/>
      <c r="R97" s="184"/>
      <c r="S97" s="182"/>
      <c r="T97" s="184"/>
      <c r="U97" s="212"/>
      <c r="V97" s="330"/>
      <c r="W97" s="339"/>
      <c r="X97" s="213"/>
      <c r="Y97" s="212"/>
      <c r="Z97" s="213"/>
      <c r="AA97" s="216"/>
      <c r="AB97" s="146"/>
      <c r="AC97" s="217"/>
    </row>
    <row r="98" spans="1:29" s="147" customFormat="1" ht="23.1" customHeight="1" x14ac:dyDescent="0.3">
      <c r="A98" s="143"/>
      <c r="B98" s="144">
        <v>17</v>
      </c>
      <c r="C98" s="145" t="s">
        <v>151</v>
      </c>
      <c r="D98" s="179"/>
      <c r="E98" s="210"/>
      <c r="F98" s="211"/>
      <c r="G98" s="212"/>
      <c r="H98" s="215"/>
      <c r="I98" s="212"/>
      <c r="J98" s="213"/>
      <c r="K98" s="214"/>
      <c r="L98" s="215"/>
      <c r="M98" s="212"/>
      <c r="N98" s="213"/>
      <c r="O98" s="214"/>
      <c r="P98" s="213"/>
      <c r="Q98" s="182"/>
      <c r="R98" s="184"/>
      <c r="S98" s="182"/>
      <c r="T98" s="184"/>
      <c r="U98" s="212"/>
      <c r="V98" s="330"/>
      <c r="W98" s="339"/>
      <c r="X98" s="213"/>
      <c r="Y98" s="212"/>
      <c r="Z98" s="213"/>
      <c r="AA98" s="216">
        <f t="shared" si="5"/>
        <v>0</v>
      </c>
      <c r="AB98" s="146">
        <f t="shared" si="5"/>
        <v>0</v>
      </c>
      <c r="AC98" s="217" t="e">
        <f t="shared" si="15"/>
        <v>#DIV/0!</v>
      </c>
    </row>
    <row r="99" spans="1:29" s="147" customFormat="1" ht="23.1" customHeight="1" x14ac:dyDescent="0.3">
      <c r="A99" s="143"/>
      <c r="B99" s="144">
        <v>18</v>
      </c>
      <c r="C99" s="145" t="s">
        <v>152</v>
      </c>
      <c r="D99" s="179"/>
      <c r="E99" s="210"/>
      <c r="F99" s="211"/>
      <c r="G99" s="212"/>
      <c r="H99" s="215"/>
      <c r="I99" s="212"/>
      <c r="J99" s="213"/>
      <c r="K99" s="214"/>
      <c r="L99" s="215"/>
      <c r="M99" s="212"/>
      <c r="N99" s="213"/>
      <c r="O99" s="214"/>
      <c r="P99" s="213"/>
      <c r="Q99" s="182"/>
      <c r="R99" s="184"/>
      <c r="S99" s="182"/>
      <c r="T99" s="184"/>
      <c r="U99" s="212"/>
      <c r="V99" s="331"/>
      <c r="W99" s="340"/>
      <c r="X99" s="213"/>
      <c r="Y99" s="212"/>
      <c r="Z99" s="213"/>
      <c r="AA99" s="216">
        <f t="shared" si="5"/>
        <v>0</v>
      </c>
      <c r="AB99" s="146">
        <f t="shared" si="5"/>
        <v>0</v>
      </c>
      <c r="AC99" s="217" t="e">
        <f t="shared" si="15"/>
        <v>#DIV/0!</v>
      </c>
    </row>
    <row r="100" spans="1:29" s="147" customFormat="1" ht="23.45" customHeight="1" thickBot="1" x14ac:dyDescent="0.35">
      <c r="A100" s="143"/>
      <c r="B100" s="144">
        <v>19</v>
      </c>
      <c r="C100" s="145" t="s">
        <v>153</v>
      </c>
      <c r="D100" s="191"/>
      <c r="E100" s="192"/>
      <c r="F100" s="193"/>
      <c r="G100" s="194"/>
      <c r="H100" s="197"/>
      <c r="I100" s="194"/>
      <c r="J100" s="195"/>
      <c r="K100" s="196"/>
      <c r="L100" s="197"/>
      <c r="M100" s="194"/>
      <c r="N100" s="195"/>
      <c r="O100" s="196"/>
      <c r="P100" s="195"/>
      <c r="Q100" s="194"/>
      <c r="R100" s="195"/>
      <c r="S100" s="194"/>
      <c r="T100" s="195"/>
      <c r="U100" s="194"/>
      <c r="V100" s="328"/>
      <c r="W100" s="337"/>
      <c r="X100" s="195"/>
      <c r="Y100" s="194"/>
      <c r="Z100" s="195"/>
      <c r="AA100" s="198">
        <f t="shared" si="5"/>
        <v>0</v>
      </c>
      <c r="AB100" s="148">
        <f t="shared" si="5"/>
        <v>0</v>
      </c>
      <c r="AC100" s="199" t="e">
        <f t="shared" si="15"/>
        <v>#DIV/0!</v>
      </c>
    </row>
    <row r="101" spans="1:29" ht="23.45" customHeight="1" thickTop="1" x14ac:dyDescent="0.65">
      <c r="A101" s="141"/>
      <c r="B101" s="166">
        <v>9</v>
      </c>
      <c r="C101" s="142" t="s">
        <v>131</v>
      </c>
      <c r="D101" s="201"/>
      <c r="E101" s="201"/>
      <c r="F101" s="202"/>
      <c r="G101" s="203">
        <f>SUM(G102:G106)</f>
        <v>0</v>
      </c>
      <c r="H101" s="206">
        <f t="shared" ref="H101:Z101" si="16">SUM(H102:H106)</f>
        <v>0</v>
      </c>
      <c r="I101" s="203">
        <f t="shared" si="16"/>
        <v>0</v>
      </c>
      <c r="J101" s="204">
        <f t="shared" si="16"/>
        <v>0</v>
      </c>
      <c r="K101" s="205">
        <f t="shared" si="16"/>
        <v>0</v>
      </c>
      <c r="L101" s="206">
        <f t="shared" si="16"/>
        <v>0</v>
      </c>
      <c r="M101" s="203">
        <f t="shared" si="16"/>
        <v>0</v>
      </c>
      <c r="N101" s="204">
        <f t="shared" si="16"/>
        <v>0</v>
      </c>
      <c r="O101" s="205">
        <f t="shared" si="16"/>
        <v>0</v>
      </c>
      <c r="P101" s="204">
        <f t="shared" si="16"/>
        <v>0</v>
      </c>
      <c r="Q101" s="318">
        <f t="shared" si="16"/>
        <v>0</v>
      </c>
      <c r="R101" s="319">
        <f t="shared" si="16"/>
        <v>0</v>
      </c>
      <c r="S101" s="320">
        <f t="shared" si="16"/>
        <v>0</v>
      </c>
      <c r="T101" s="321">
        <f t="shared" si="16"/>
        <v>0</v>
      </c>
      <c r="U101" s="172">
        <f t="shared" si="16"/>
        <v>0</v>
      </c>
      <c r="V101" s="329">
        <f t="shared" si="16"/>
        <v>0</v>
      </c>
      <c r="W101" s="338">
        <f t="shared" si="16"/>
        <v>0</v>
      </c>
      <c r="X101" s="204">
        <f t="shared" si="16"/>
        <v>0</v>
      </c>
      <c r="Y101" s="203">
        <f t="shared" si="16"/>
        <v>0</v>
      </c>
      <c r="Z101" s="204">
        <f t="shared" si="16"/>
        <v>0</v>
      </c>
      <c r="AA101" s="207">
        <f t="shared" si="5"/>
        <v>0</v>
      </c>
      <c r="AB101" s="208">
        <f t="shared" si="5"/>
        <v>0</v>
      </c>
      <c r="AC101" s="209" t="e">
        <f>AB101/AA101</f>
        <v>#DIV/0!</v>
      </c>
    </row>
    <row r="102" spans="1:29" s="147" customFormat="1" ht="21" customHeight="1" x14ac:dyDescent="0.3">
      <c r="A102" s="143"/>
      <c r="B102" s="144">
        <v>1</v>
      </c>
      <c r="C102" s="145" t="s">
        <v>132</v>
      </c>
      <c r="D102" s="179"/>
      <c r="E102" s="210"/>
      <c r="F102" s="211"/>
      <c r="G102" s="212"/>
      <c r="H102" s="215"/>
      <c r="I102" s="212"/>
      <c r="J102" s="213"/>
      <c r="K102" s="214"/>
      <c r="L102" s="215"/>
      <c r="M102" s="212"/>
      <c r="N102" s="213"/>
      <c r="O102" s="214"/>
      <c r="P102" s="213"/>
      <c r="Q102" s="182"/>
      <c r="R102" s="184"/>
      <c r="S102" s="182"/>
      <c r="T102" s="184"/>
      <c r="U102" s="214"/>
      <c r="V102" s="330"/>
      <c r="W102" s="339"/>
      <c r="X102" s="213"/>
      <c r="Y102" s="212"/>
      <c r="Z102" s="213"/>
      <c r="AA102" s="216">
        <f t="shared" si="5"/>
        <v>0</v>
      </c>
      <c r="AB102" s="146">
        <f t="shared" si="5"/>
        <v>0</v>
      </c>
      <c r="AC102" s="217" t="e">
        <f t="shared" ref="AC102:AC106" si="17">AB102/AA102</f>
        <v>#DIV/0!</v>
      </c>
    </row>
    <row r="103" spans="1:29" s="147" customFormat="1" ht="23.1" customHeight="1" x14ac:dyDescent="0.3">
      <c r="A103" s="143"/>
      <c r="B103" s="144">
        <v>2</v>
      </c>
      <c r="C103" s="145" t="s">
        <v>134</v>
      </c>
      <c r="D103" s="179"/>
      <c r="E103" s="210"/>
      <c r="F103" s="211"/>
      <c r="G103" s="212"/>
      <c r="H103" s="215"/>
      <c r="I103" s="212"/>
      <c r="J103" s="213"/>
      <c r="K103" s="214"/>
      <c r="L103" s="215"/>
      <c r="M103" s="212"/>
      <c r="N103" s="213"/>
      <c r="O103" s="214"/>
      <c r="P103" s="213"/>
      <c r="Q103" s="182"/>
      <c r="R103" s="184"/>
      <c r="S103" s="182"/>
      <c r="T103" s="184"/>
      <c r="U103" s="212"/>
      <c r="V103" s="330"/>
      <c r="W103" s="339"/>
      <c r="X103" s="213"/>
      <c r="Y103" s="212"/>
      <c r="Z103" s="213"/>
      <c r="AA103" s="216">
        <f t="shared" si="5"/>
        <v>0</v>
      </c>
      <c r="AB103" s="146">
        <f t="shared" si="5"/>
        <v>0</v>
      </c>
      <c r="AC103" s="217" t="e">
        <f t="shared" si="17"/>
        <v>#DIV/0!</v>
      </c>
    </row>
    <row r="104" spans="1:29" s="147" customFormat="1" ht="23.1" customHeight="1" x14ac:dyDescent="0.3">
      <c r="A104" s="143"/>
      <c r="B104" s="144">
        <v>3</v>
      </c>
      <c r="C104" s="145"/>
      <c r="D104" s="179"/>
      <c r="E104" s="210"/>
      <c r="F104" s="211"/>
      <c r="G104" s="212"/>
      <c r="H104" s="215"/>
      <c r="I104" s="212"/>
      <c r="J104" s="213"/>
      <c r="K104" s="214"/>
      <c r="L104" s="215"/>
      <c r="M104" s="212"/>
      <c r="N104" s="213"/>
      <c r="O104" s="214"/>
      <c r="P104" s="213"/>
      <c r="Q104" s="182"/>
      <c r="R104" s="184"/>
      <c r="S104" s="182"/>
      <c r="T104" s="184"/>
      <c r="U104" s="212"/>
      <c r="V104" s="330"/>
      <c r="W104" s="339"/>
      <c r="X104" s="213"/>
      <c r="Y104" s="212"/>
      <c r="Z104" s="213"/>
      <c r="AA104" s="216">
        <f t="shared" si="5"/>
        <v>0</v>
      </c>
      <c r="AB104" s="146">
        <f t="shared" si="5"/>
        <v>0</v>
      </c>
      <c r="AC104" s="217" t="e">
        <f t="shared" si="17"/>
        <v>#DIV/0!</v>
      </c>
    </row>
    <row r="105" spans="1:29" s="147" customFormat="1" ht="23.1" customHeight="1" x14ac:dyDescent="0.3">
      <c r="A105" s="143"/>
      <c r="B105" s="144">
        <v>4</v>
      </c>
      <c r="C105" s="145"/>
      <c r="D105" s="179"/>
      <c r="E105" s="210"/>
      <c r="F105" s="211"/>
      <c r="G105" s="212"/>
      <c r="H105" s="215"/>
      <c r="I105" s="212"/>
      <c r="J105" s="213"/>
      <c r="K105" s="214"/>
      <c r="L105" s="215"/>
      <c r="M105" s="212"/>
      <c r="N105" s="213"/>
      <c r="O105" s="214"/>
      <c r="P105" s="213"/>
      <c r="Q105" s="182"/>
      <c r="R105" s="184"/>
      <c r="S105" s="182"/>
      <c r="T105" s="184"/>
      <c r="U105" s="212"/>
      <c r="V105" s="331"/>
      <c r="W105" s="340"/>
      <c r="X105" s="213"/>
      <c r="Y105" s="212"/>
      <c r="Z105" s="213"/>
      <c r="AA105" s="216">
        <f t="shared" si="5"/>
        <v>0</v>
      </c>
      <c r="AB105" s="146">
        <f t="shared" si="5"/>
        <v>0</v>
      </c>
      <c r="AC105" s="217" t="e">
        <f t="shared" si="17"/>
        <v>#DIV/0!</v>
      </c>
    </row>
    <row r="106" spans="1:29" s="147" customFormat="1" ht="23.45" customHeight="1" thickBot="1" x14ac:dyDescent="0.35">
      <c r="A106" s="151"/>
      <c r="B106" s="148">
        <v>5</v>
      </c>
      <c r="C106" s="149"/>
      <c r="D106" s="191"/>
      <c r="E106" s="218"/>
      <c r="F106" s="219"/>
      <c r="G106" s="220"/>
      <c r="H106" s="223"/>
      <c r="I106" s="220"/>
      <c r="J106" s="221"/>
      <c r="K106" s="222"/>
      <c r="L106" s="223"/>
      <c r="M106" s="220"/>
      <c r="N106" s="221"/>
      <c r="O106" s="222"/>
      <c r="P106" s="221"/>
      <c r="Q106" s="194"/>
      <c r="R106" s="195"/>
      <c r="S106" s="194"/>
      <c r="T106" s="195"/>
      <c r="U106" s="220"/>
      <c r="V106" s="332"/>
      <c r="W106" s="341"/>
      <c r="X106" s="221"/>
      <c r="Y106" s="220"/>
      <c r="Z106" s="221"/>
      <c r="AA106" s="224">
        <f t="shared" si="5"/>
        <v>0</v>
      </c>
      <c r="AB106" s="150">
        <f t="shared" si="5"/>
        <v>0</v>
      </c>
      <c r="AC106" s="225" t="e">
        <f t="shared" si="17"/>
        <v>#DIV/0!</v>
      </c>
    </row>
    <row r="107" spans="1:29" ht="23.45" customHeight="1" thickTop="1" x14ac:dyDescent="0.65">
      <c r="A107" s="141"/>
      <c r="B107" s="166">
        <v>10</v>
      </c>
      <c r="C107" s="142" t="s">
        <v>135</v>
      </c>
      <c r="D107" s="201"/>
      <c r="E107" s="201"/>
      <c r="F107" s="202"/>
      <c r="G107" s="203">
        <f t="shared" ref="G107:Z107" si="18">SUM(G108:G109)</f>
        <v>0</v>
      </c>
      <c r="H107" s="206">
        <f t="shared" si="18"/>
        <v>0</v>
      </c>
      <c r="I107" s="203">
        <f t="shared" si="18"/>
        <v>0</v>
      </c>
      <c r="J107" s="204">
        <f t="shared" si="18"/>
        <v>0</v>
      </c>
      <c r="K107" s="205">
        <f t="shared" si="18"/>
        <v>0</v>
      </c>
      <c r="L107" s="206">
        <f t="shared" si="18"/>
        <v>0</v>
      </c>
      <c r="M107" s="203">
        <f t="shared" si="18"/>
        <v>0</v>
      </c>
      <c r="N107" s="204">
        <f t="shared" si="18"/>
        <v>0</v>
      </c>
      <c r="O107" s="205">
        <f t="shared" si="18"/>
        <v>0</v>
      </c>
      <c r="P107" s="204">
        <f t="shared" si="18"/>
        <v>0</v>
      </c>
      <c r="Q107" s="318">
        <f t="shared" si="18"/>
        <v>0</v>
      </c>
      <c r="R107" s="319">
        <f t="shared" si="18"/>
        <v>0</v>
      </c>
      <c r="S107" s="320">
        <f t="shared" si="18"/>
        <v>0</v>
      </c>
      <c r="T107" s="321">
        <f t="shared" si="18"/>
        <v>0</v>
      </c>
      <c r="U107" s="172">
        <f t="shared" si="18"/>
        <v>0</v>
      </c>
      <c r="V107" s="329">
        <f t="shared" si="18"/>
        <v>0</v>
      </c>
      <c r="W107" s="338">
        <f t="shared" si="18"/>
        <v>0</v>
      </c>
      <c r="X107" s="204">
        <f t="shared" si="18"/>
        <v>0</v>
      </c>
      <c r="Y107" s="203">
        <f t="shared" si="18"/>
        <v>0</v>
      </c>
      <c r="Z107" s="204">
        <f t="shared" si="18"/>
        <v>0</v>
      </c>
      <c r="AA107" s="207">
        <f t="shared" si="5"/>
        <v>0</v>
      </c>
      <c r="AB107" s="208">
        <f t="shared" si="5"/>
        <v>0</v>
      </c>
      <c r="AC107" s="209" t="e">
        <f>AB107/AA107</f>
        <v>#DIV/0!</v>
      </c>
    </row>
    <row r="108" spans="1:29" s="147" customFormat="1" ht="21" customHeight="1" x14ac:dyDescent="0.3">
      <c r="A108" s="143"/>
      <c r="B108" s="144">
        <v>1</v>
      </c>
      <c r="C108" s="145" t="s">
        <v>136</v>
      </c>
      <c r="D108" s="179"/>
      <c r="E108" s="210"/>
      <c r="F108" s="211"/>
      <c r="G108" s="212"/>
      <c r="H108" s="215"/>
      <c r="I108" s="212"/>
      <c r="J108" s="213"/>
      <c r="K108" s="214"/>
      <c r="L108" s="215"/>
      <c r="M108" s="212"/>
      <c r="N108" s="213"/>
      <c r="O108" s="214"/>
      <c r="P108" s="213"/>
      <c r="Q108" s="182"/>
      <c r="R108" s="184"/>
      <c r="S108" s="182"/>
      <c r="T108" s="184"/>
      <c r="U108" s="214"/>
      <c r="V108" s="330"/>
      <c r="W108" s="339"/>
      <c r="X108" s="213"/>
      <c r="Y108" s="212"/>
      <c r="Z108" s="213"/>
      <c r="AA108" s="216">
        <f t="shared" si="5"/>
        <v>0</v>
      </c>
      <c r="AB108" s="146">
        <f t="shared" si="5"/>
        <v>0</v>
      </c>
      <c r="AC108" s="217" t="e">
        <f t="shared" ref="AC108:AC110" si="19">AB108/AA108</f>
        <v>#DIV/0!</v>
      </c>
    </row>
    <row r="109" spans="1:29" s="147" customFormat="1" ht="23.45" customHeight="1" thickBot="1" x14ac:dyDescent="0.35">
      <c r="A109" s="151"/>
      <c r="B109" s="148">
        <v>2</v>
      </c>
      <c r="C109" s="149"/>
      <c r="D109" s="191"/>
      <c r="E109" s="218"/>
      <c r="F109" s="219"/>
      <c r="G109" s="220"/>
      <c r="H109" s="223"/>
      <c r="I109" s="220"/>
      <c r="J109" s="221"/>
      <c r="K109" s="222"/>
      <c r="L109" s="223"/>
      <c r="M109" s="220"/>
      <c r="N109" s="221"/>
      <c r="O109" s="222"/>
      <c r="P109" s="221"/>
      <c r="Q109" s="194"/>
      <c r="R109" s="195"/>
      <c r="S109" s="194"/>
      <c r="T109" s="195"/>
      <c r="U109" s="220"/>
      <c r="V109" s="332"/>
      <c r="W109" s="341"/>
      <c r="X109" s="221"/>
      <c r="Y109" s="220"/>
      <c r="Z109" s="221"/>
      <c r="AA109" s="224">
        <f t="shared" si="5"/>
        <v>0</v>
      </c>
      <c r="AB109" s="150">
        <f t="shared" si="5"/>
        <v>0</v>
      </c>
      <c r="AC109" s="225" t="e">
        <f t="shared" si="19"/>
        <v>#DIV/0!</v>
      </c>
    </row>
    <row r="110" spans="1:29" s="159" customFormat="1" ht="22.5" customHeight="1" thickTop="1" thickBot="1" x14ac:dyDescent="0.35">
      <c r="A110" s="343"/>
      <c r="B110" s="154"/>
      <c r="C110" s="344" t="s">
        <v>65</v>
      </c>
      <c r="D110" s="345"/>
      <c r="E110" s="345"/>
      <c r="F110" s="345"/>
      <c r="G110" s="161">
        <f t="shared" ref="G110:AB110" si="20">SUM(G107,G56,G47,G32,G6)</f>
        <v>0</v>
      </c>
      <c r="H110" s="162">
        <f t="shared" si="20"/>
        <v>0</v>
      </c>
      <c r="I110" s="347">
        <f t="shared" si="20"/>
        <v>0</v>
      </c>
      <c r="J110" s="163">
        <f t="shared" si="20"/>
        <v>0</v>
      </c>
      <c r="K110" s="162">
        <f t="shared" si="20"/>
        <v>147</v>
      </c>
      <c r="L110" s="162">
        <f t="shared" si="20"/>
        <v>20</v>
      </c>
      <c r="M110" s="161">
        <f t="shared" si="20"/>
        <v>1</v>
      </c>
      <c r="N110" s="163">
        <f t="shared" si="20"/>
        <v>0</v>
      </c>
      <c r="O110" s="162">
        <f t="shared" si="20"/>
        <v>31</v>
      </c>
      <c r="P110" s="163">
        <f t="shared" si="20"/>
        <v>1</v>
      </c>
      <c r="Q110" s="342">
        <f t="shared" si="20"/>
        <v>0</v>
      </c>
      <c r="R110" s="346">
        <f t="shared" si="20"/>
        <v>0</v>
      </c>
      <c r="S110" s="342">
        <f t="shared" si="20"/>
        <v>176</v>
      </c>
      <c r="T110" s="346">
        <f t="shared" si="20"/>
        <v>88</v>
      </c>
      <c r="U110" s="161">
        <f t="shared" si="20"/>
        <v>65</v>
      </c>
      <c r="V110" s="162">
        <f t="shared" si="20"/>
        <v>32</v>
      </c>
      <c r="W110" s="161">
        <f t="shared" si="20"/>
        <v>580</v>
      </c>
      <c r="X110" s="333">
        <f t="shared" si="20"/>
        <v>287</v>
      </c>
      <c r="Y110" s="161">
        <f t="shared" si="20"/>
        <v>0</v>
      </c>
      <c r="Z110" s="163">
        <f t="shared" si="20"/>
        <v>0</v>
      </c>
      <c r="AA110" s="162">
        <f t="shared" si="20"/>
        <v>1000</v>
      </c>
      <c r="AB110" s="162">
        <f t="shared" si="20"/>
        <v>428</v>
      </c>
      <c r="AC110" s="164">
        <f t="shared" si="19"/>
        <v>0.42799999999999999</v>
      </c>
    </row>
    <row r="111" spans="1:29" ht="17.25" thickTop="1" x14ac:dyDescent="0.3"/>
    <row r="116" spans="2:197" x14ac:dyDescent="0.3">
      <c r="C116" s="383"/>
    </row>
    <row r="118" spans="2:197" s="158" customFormat="1" x14ac:dyDescent="0.3">
      <c r="B118" s="155"/>
      <c r="C118" s="147"/>
      <c r="D118" s="147"/>
      <c r="E118" s="155"/>
      <c r="F118" s="155"/>
      <c r="G118" s="226"/>
      <c r="H118" s="156"/>
      <c r="I118" s="226"/>
      <c r="J118" s="156"/>
      <c r="K118" s="226"/>
      <c r="L118" s="156"/>
      <c r="M118" s="226"/>
      <c r="N118" s="156"/>
      <c r="O118" s="226"/>
      <c r="P118" s="156"/>
      <c r="Q118" s="156"/>
      <c r="R118" s="156"/>
      <c r="S118" s="156"/>
      <c r="T118" s="156"/>
      <c r="U118" s="226"/>
      <c r="V118" s="156"/>
      <c r="W118" s="156"/>
      <c r="X118" s="156"/>
      <c r="Y118" s="226"/>
      <c r="Z118" s="156"/>
      <c r="AA118" s="157"/>
      <c r="AB118" s="155"/>
      <c r="AC118" s="147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165"/>
      <c r="BI118" s="165"/>
      <c r="BJ118" s="165"/>
      <c r="BK118" s="165"/>
      <c r="BL118" s="165"/>
      <c r="BM118" s="165"/>
      <c r="BN118" s="165"/>
      <c r="BO118" s="165"/>
      <c r="BP118" s="165"/>
      <c r="BQ118" s="165"/>
      <c r="BR118" s="165"/>
      <c r="BS118" s="165"/>
      <c r="BT118" s="165"/>
      <c r="BU118" s="165"/>
      <c r="BV118" s="165"/>
      <c r="BW118" s="165"/>
      <c r="BX118" s="165"/>
      <c r="BY118" s="165"/>
      <c r="BZ118" s="165"/>
      <c r="CA118" s="165"/>
      <c r="CB118" s="165"/>
      <c r="CC118" s="165"/>
      <c r="CD118" s="165"/>
      <c r="CE118" s="165"/>
      <c r="CF118" s="165"/>
      <c r="CG118" s="165"/>
      <c r="CH118" s="165"/>
      <c r="CI118" s="165"/>
      <c r="CJ118" s="165"/>
      <c r="CK118" s="165"/>
      <c r="CL118" s="165"/>
      <c r="CM118" s="165"/>
      <c r="CN118" s="165"/>
      <c r="CO118" s="165"/>
      <c r="CP118" s="165"/>
      <c r="CQ118" s="165"/>
      <c r="CR118" s="165"/>
      <c r="CS118" s="165"/>
      <c r="CT118" s="165"/>
      <c r="CU118" s="165"/>
      <c r="CV118" s="165"/>
      <c r="CW118" s="165"/>
      <c r="CX118" s="165"/>
      <c r="CY118" s="165"/>
      <c r="CZ118" s="165"/>
      <c r="DA118" s="165"/>
      <c r="DB118" s="165"/>
      <c r="DC118" s="165"/>
      <c r="DD118" s="165"/>
      <c r="DE118" s="165"/>
      <c r="DF118" s="165"/>
      <c r="DG118" s="165"/>
      <c r="DH118" s="165"/>
      <c r="DI118" s="165"/>
      <c r="DJ118" s="165"/>
      <c r="DK118" s="165"/>
      <c r="DL118" s="165"/>
      <c r="DM118" s="165"/>
      <c r="DN118" s="165"/>
      <c r="DO118" s="165"/>
      <c r="DP118" s="165"/>
      <c r="DQ118" s="165"/>
      <c r="DR118" s="165"/>
      <c r="DS118" s="165"/>
      <c r="DT118" s="165"/>
      <c r="DU118" s="165"/>
      <c r="DV118" s="165"/>
      <c r="DW118" s="165"/>
      <c r="DX118" s="165"/>
      <c r="DY118" s="165"/>
      <c r="DZ118" s="165"/>
      <c r="EA118" s="165"/>
      <c r="EB118" s="165"/>
      <c r="EC118" s="165"/>
      <c r="ED118" s="165"/>
      <c r="EE118" s="165"/>
      <c r="EF118" s="165"/>
      <c r="EG118" s="165"/>
      <c r="EH118" s="165"/>
      <c r="EI118" s="165"/>
      <c r="EJ118" s="165"/>
      <c r="EK118" s="165"/>
      <c r="EL118" s="165"/>
      <c r="EM118" s="165"/>
      <c r="EN118" s="165"/>
      <c r="EO118" s="165"/>
      <c r="EP118" s="165"/>
      <c r="EQ118" s="165"/>
      <c r="ER118" s="165"/>
      <c r="ES118" s="165"/>
      <c r="ET118" s="165"/>
      <c r="EU118" s="165"/>
      <c r="EV118" s="165"/>
      <c r="EW118" s="165"/>
      <c r="EX118" s="165"/>
      <c r="EY118" s="165"/>
      <c r="EZ118" s="165"/>
      <c r="FA118" s="165"/>
      <c r="FB118" s="165"/>
      <c r="FC118" s="165"/>
      <c r="FD118" s="165"/>
      <c r="FE118" s="165"/>
      <c r="FF118" s="165"/>
      <c r="FG118" s="165"/>
      <c r="FH118" s="165"/>
      <c r="FI118" s="165"/>
      <c r="FJ118" s="165"/>
      <c r="FK118" s="165"/>
      <c r="FL118" s="165"/>
      <c r="FM118" s="165"/>
      <c r="FN118" s="165"/>
      <c r="FO118" s="165"/>
      <c r="FP118" s="165"/>
      <c r="FQ118" s="165"/>
      <c r="FR118" s="165"/>
      <c r="FS118" s="165"/>
      <c r="FT118" s="165"/>
      <c r="FU118" s="165"/>
      <c r="FV118" s="165"/>
      <c r="FW118" s="165"/>
      <c r="FX118" s="165"/>
      <c r="FY118" s="165"/>
      <c r="FZ118" s="165"/>
      <c r="GA118" s="165"/>
      <c r="GB118" s="165"/>
      <c r="GC118" s="165"/>
      <c r="GD118" s="165"/>
      <c r="GE118" s="165"/>
      <c r="GF118" s="165"/>
      <c r="GG118" s="165"/>
      <c r="GH118" s="165"/>
      <c r="GI118" s="165"/>
      <c r="GJ118" s="165"/>
      <c r="GK118" s="165"/>
      <c r="GL118" s="165"/>
      <c r="GM118" s="165"/>
      <c r="GN118" s="165"/>
      <c r="GO118" s="165"/>
    </row>
  </sheetData>
  <mergeCells count="25">
    <mergeCell ref="M3:N3"/>
    <mergeCell ref="O3:P3"/>
    <mergeCell ref="Q3:X3"/>
    <mergeCell ref="Y3:Z4"/>
    <mergeCell ref="AA3:AC3"/>
    <mergeCell ref="AA4:AA5"/>
    <mergeCell ref="AB4:AB5"/>
    <mergeCell ref="AC4:AC5"/>
    <mergeCell ref="M4:N4"/>
    <mergeCell ref="O4:P4"/>
    <mergeCell ref="Q4:R4"/>
    <mergeCell ref="S4:T4"/>
    <mergeCell ref="U4:V4"/>
    <mergeCell ref="W4:X4"/>
    <mergeCell ref="K3:L3"/>
    <mergeCell ref="A3:B5"/>
    <mergeCell ref="C3:C5"/>
    <mergeCell ref="D3:E3"/>
    <mergeCell ref="F3:F5"/>
    <mergeCell ref="G3:J3"/>
    <mergeCell ref="D4:D5"/>
    <mergeCell ref="E4:E5"/>
    <mergeCell ref="G4:H4"/>
    <mergeCell ref="I4:J4"/>
    <mergeCell ref="K4:L4"/>
  </mergeCells>
  <pageMargins left="0.25" right="0.25" top="0.5" bottom="0.5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Kampot </vt:lpstr>
      <vt:lpstr>Takeo</vt:lpstr>
      <vt:lpstr>Tbong Khmum</vt:lpstr>
      <vt:lpstr>Kampong Cham</vt:lpstr>
      <vt:lpstr>Summary</vt:lpstr>
      <vt:lpstr>Summary by Province</vt:lpstr>
      <vt:lpstr>Follow up training</vt:lpstr>
      <vt:lpstr>KPT</vt:lpstr>
      <vt:lpstr>TAK</vt:lpstr>
      <vt:lpstr>TBK</vt:lpstr>
      <vt:lpstr>KPC</vt:lpstr>
      <vt:lpstr>TOTAL_All</vt:lpstr>
      <vt:lpstr>Summary 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Bunny</cp:lastModifiedBy>
  <cp:lastPrinted>2020-09-15T08:18:53Z</cp:lastPrinted>
  <dcterms:created xsi:type="dcterms:W3CDTF">2017-08-08T11:24:35Z</dcterms:created>
  <dcterms:modified xsi:type="dcterms:W3CDTF">2020-11-19T04:33:17Z</dcterms:modified>
</cp:coreProperties>
</file>